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firstSheet="3" activeTab="12"/>
  </bookViews>
  <sheets>
    <sheet name="2002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externalReferences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<sst xmlns="http://schemas.openxmlformats.org/spreadsheetml/2006/main" count="268" uniqueCount="30">
  <si>
    <t>Пенсионный фонд 2002г.</t>
  </si>
  <si>
    <t>ФИО</t>
  </si>
  <si>
    <t>ИТОГО:</t>
  </si>
  <si>
    <t>Год рождения</t>
  </si>
  <si>
    <t>Январь</t>
  </si>
  <si>
    <t>Май</t>
  </si>
  <si>
    <t>Апрель</t>
  </si>
  <si>
    <t>Март</t>
  </si>
  <si>
    <t>Февраль</t>
  </si>
  <si>
    <t>с начала года</t>
  </si>
  <si>
    <t>ВСЕГО с начала года:</t>
  </si>
  <si>
    <t>ВСЕГО за текущий месяц:</t>
  </si>
  <si>
    <t>М-1952 и старше, Ж-1956 и ст.14%</t>
  </si>
  <si>
    <t>Мужчины-1953-66, Жен.-1957-66</t>
  </si>
  <si>
    <t xml:space="preserve"> Сотрудники 1967г.р. и моложе</t>
  </si>
  <si>
    <t xml:space="preserve"> за тек. месяц</t>
  </si>
  <si>
    <t xml:space="preserve">Ф И О </t>
  </si>
  <si>
    <t>Годовая сводная таблица по ПФ за 2002 год.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</si>
  <si>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</si>
  <si>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</si>
  <si>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</si>
  <si>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</si>
  <si>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</si>
  <si>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</si>
  <si>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</si>
  <si>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Из них накопления</t>
  </si>
  <si>
    <t>Всего за год</t>
  </si>
  <si>
    <t>Дата рожд.</t>
  </si>
  <si>
    <t>За период</t>
  </si>
  <si>
    <t>текущий месяц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</si>
</sst>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0" fillId="0" borderId="8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1" fillId="0" borderId="8" xfId="0" applyFont="1" applyFill="1" applyBorder="1" applyAlignment="1">
      <alignment horizontal="center"/>
    </xf>
    <xf numFmtId="165" fontId="0" fillId="0" borderId="13" xfId="0" applyNumberFormat="1" applyBorder="1" applyAlignment="1">
      <alignment/>
    </xf>
    <xf numFmtId="165" fontId="1" fillId="3" borderId="14" xfId="0" applyNumberFormat="1" applyFont="1" applyFill="1" applyBorder="1" applyAlignment="1">
      <alignment/>
    </xf>
    <xf numFmtId="165" fontId="1" fillId="3" borderId="15" xfId="0" applyNumberFormat="1" applyFont="1" applyFill="1" applyBorder="1" applyAlignment="1">
      <alignment/>
    </xf>
    <xf numFmtId="9" fontId="1" fillId="4" borderId="5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 wrapText="1"/>
    </xf>
    <xf numFmtId="9" fontId="1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9" fontId="1" fillId="0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0" fillId="0" borderId="8" xfId="0" applyBorder="1" applyAlignment="1">
      <alignment/>
    </xf>
    <xf numFmtId="165" fontId="3" fillId="3" borderId="14" xfId="0" applyNumberFormat="1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65" fontId="0" fillId="5" borderId="19" xfId="0" applyNumberFormat="1" applyFill="1" applyBorder="1" applyAlignment="1">
      <alignment/>
    </xf>
    <xf numFmtId="2" fontId="0" fillId="5" borderId="19" xfId="0" applyNumberFormat="1" applyFill="1" applyBorder="1" applyAlignment="1">
      <alignment/>
    </xf>
    <xf numFmtId="0" fontId="0" fillId="0" borderId="19" xfId="0" applyBorder="1" applyAlignment="1">
      <alignment/>
    </xf>
    <xf numFmtId="165" fontId="3" fillId="3" borderId="20" xfId="0" applyNumberFormat="1" applyFont="1" applyFill="1" applyBorder="1" applyAlignment="1">
      <alignment/>
    </xf>
    <xf numFmtId="165" fontId="3" fillId="3" borderId="21" xfId="0" applyNumberFormat="1" applyFont="1" applyFill="1" applyBorder="1" applyAlignment="1">
      <alignment/>
    </xf>
    <xf numFmtId="165" fontId="3" fillId="3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165" fontId="1" fillId="5" borderId="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65" fontId="0" fillId="0" borderId="24" xfId="0" applyNumberFormat="1" applyBorder="1" applyAlignment="1">
      <alignment/>
    </xf>
    <xf numFmtId="165" fontId="0" fillId="5" borderId="24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9" fontId="1" fillId="0" borderId="17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1" fillId="4" borderId="1" xfId="0" applyFont="1" applyFill="1" applyBorder="1" applyAlignment="1">
      <alignment horizontal="left" vertical="center"/>
    </xf>
    <xf numFmtId="4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/>
    </xf>
    <xf numFmtId="0" fontId="3" fillId="3" borderId="25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9" fontId="1" fillId="4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45;&#1076;&#1080;&#1085;&#1099;&#1081;%20&#1089;&#1086;&#1094;&#1080;&#1072;&#1083;&#1100;&#1085;&#1099;&#1081;%20&#1085;&#1072;&#1083;&#1086;&#1075;%20&#1079;&#1072;%202002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_ras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64;&#1090;&#1072;&#1090;&#1085;&#1099;&#1077;%20&#1088;&#1072;&#1089;&#1087;&#1080;&#1089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5">
          <cell r="B5" t="str">
            <v>Фалилеев О.М.</v>
          </cell>
        </row>
        <row r="6">
          <cell r="B6" t="str">
            <v>Черняев В.А.</v>
          </cell>
        </row>
        <row r="7">
          <cell r="B7" t="str">
            <v>Клосеп В.А.</v>
          </cell>
        </row>
        <row r="8">
          <cell r="B8" t="str">
            <v>Ветрова Т.А.</v>
          </cell>
        </row>
        <row r="9">
          <cell r="B9" t="str">
            <v>Хайченко И.В.</v>
          </cell>
        </row>
        <row r="10">
          <cell r="B10" t="str">
            <v>Тарянников В.И.</v>
          </cell>
        </row>
        <row r="11">
          <cell r="B11" t="str">
            <v>Геращенко А.С.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 t="str">
            <v>Костырко В.В.          </v>
          </cell>
        </row>
        <row r="16">
          <cell r="B16" t="str">
            <v>Хайченко В.А.</v>
          </cell>
        </row>
        <row r="17">
          <cell r="B17" t="str">
            <v>Вельмякина В.И.</v>
          </cell>
        </row>
        <row r="18">
          <cell r="B18" t="str">
            <v>Кулешов В.М.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5">
          <cell r="G5">
            <v>2100</v>
          </cell>
        </row>
        <row r="6">
          <cell r="G6">
            <v>1960.0000000000002</v>
          </cell>
        </row>
        <row r="7">
          <cell r="G7">
            <v>1820.0000000000002</v>
          </cell>
        </row>
        <row r="8">
          <cell r="G8">
            <v>0</v>
          </cell>
        </row>
        <row r="9">
          <cell r="G9">
            <v>784.0000000000001</v>
          </cell>
        </row>
        <row r="10">
          <cell r="G10">
            <v>539</v>
          </cell>
        </row>
        <row r="11">
          <cell r="G11">
            <v>1260.0000000000002</v>
          </cell>
        </row>
        <row r="15">
          <cell r="G15">
            <v>140</v>
          </cell>
        </row>
        <row r="16">
          <cell r="G16">
            <v>1209.6000000000001</v>
          </cell>
        </row>
        <row r="17">
          <cell r="G17">
            <v>840.0000000000001</v>
          </cell>
        </row>
      </sheetData>
      <sheetData sheetId="1">
        <row r="5">
          <cell r="G5">
            <v>4200</v>
          </cell>
        </row>
        <row r="6">
          <cell r="G6">
            <v>3920.0000000000005</v>
          </cell>
        </row>
        <row r="7">
          <cell r="G7">
            <v>3640.0000000000005</v>
          </cell>
        </row>
        <row r="9">
          <cell r="G9">
            <v>1568.0000000000002</v>
          </cell>
        </row>
        <row r="10">
          <cell r="G10">
            <v>1078</v>
          </cell>
        </row>
        <row r="11">
          <cell r="G11">
            <v>2520.0000000000005</v>
          </cell>
        </row>
        <row r="15">
          <cell r="G15">
            <v>280</v>
          </cell>
        </row>
        <row r="16">
          <cell r="G16">
            <v>2419.2000000000003</v>
          </cell>
        </row>
        <row r="17">
          <cell r="G17">
            <v>1680.0000000000002</v>
          </cell>
        </row>
      </sheetData>
      <sheetData sheetId="2">
        <row r="5">
          <cell r="G5">
            <v>6300.000000000001</v>
          </cell>
        </row>
        <row r="6">
          <cell r="G6">
            <v>5880.000000000001</v>
          </cell>
        </row>
        <row r="7">
          <cell r="G7">
            <v>5460.000000000001</v>
          </cell>
        </row>
        <row r="8">
          <cell r="G8">
            <v>0</v>
          </cell>
        </row>
        <row r="9">
          <cell r="G9">
            <v>2352</v>
          </cell>
        </row>
        <row r="10">
          <cell r="G10">
            <v>1617.0000000000002</v>
          </cell>
        </row>
        <row r="11">
          <cell r="G11">
            <v>3780.0000000000005</v>
          </cell>
        </row>
        <row r="15">
          <cell r="G15">
            <v>420.00000000000006</v>
          </cell>
        </row>
        <row r="16">
          <cell r="G16">
            <v>3628.8</v>
          </cell>
        </row>
        <row r="17">
          <cell r="G17">
            <v>2520.0000000000005</v>
          </cell>
        </row>
      </sheetData>
      <sheetData sheetId="3">
        <row r="5">
          <cell r="G5">
            <v>8400</v>
          </cell>
        </row>
        <row r="6">
          <cell r="G6">
            <v>7840.000000000001</v>
          </cell>
        </row>
        <row r="7">
          <cell r="G7">
            <v>7280.000000000001</v>
          </cell>
        </row>
        <row r="8">
          <cell r="G8">
            <v>0</v>
          </cell>
        </row>
        <row r="9">
          <cell r="G9">
            <v>2637.1660000000006</v>
          </cell>
        </row>
        <row r="10">
          <cell r="G10">
            <v>1389.7408000000003</v>
          </cell>
        </row>
        <row r="11">
          <cell r="G11">
            <v>5040.000000000001</v>
          </cell>
        </row>
        <row r="15">
          <cell r="G15">
            <v>560</v>
          </cell>
        </row>
        <row r="16">
          <cell r="G16">
            <v>4838.400000000001</v>
          </cell>
        </row>
        <row r="17">
          <cell r="G17">
            <v>3360.0000000000005</v>
          </cell>
        </row>
      </sheetData>
      <sheetData sheetId="4">
        <row r="5">
          <cell r="G5">
            <v>10500</v>
          </cell>
        </row>
        <row r="6">
          <cell r="G6">
            <v>9800.000000000002</v>
          </cell>
        </row>
        <row r="7">
          <cell r="G7">
            <v>9100</v>
          </cell>
        </row>
        <row r="8">
          <cell r="G8">
            <v>0</v>
          </cell>
        </row>
        <row r="9">
          <cell r="G9">
            <v>3421.1660000000006</v>
          </cell>
        </row>
        <row r="10">
          <cell r="G10">
            <v>1928.7408000000003</v>
          </cell>
        </row>
        <row r="11">
          <cell r="G11">
            <v>6300.000000000001</v>
          </cell>
        </row>
        <row r="15">
          <cell r="G15">
            <v>700.0000000000001</v>
          </cell>
        </row>
        <row r="16">
          <cell r="G16">
            <v>6048.000000000001</v>
          </cell>
        </row>
        <row r="17">
          <cell r="G17">
            <v>4200</v>
          </cell>
        </row>
      </sheetData>
      <sheetData sheetId="5">
        <row r="5">
          <cell r="G5">
            <v>19310.000000000004</v>
          </cell>
        </row>
        <row r="6">
          <cell r="G6">
            <v>11760.000000000002</v>
          </cell>
        </row>
        <row r="7">
          <cell r="G7">
            <v>10920.000000000002</v>
          </cell>
        </row>
        <row r="8">
          <cell r="G8">
            <v>0</v>
          </cell>
        </row>
        <row r="9">
          <cell r="G9">
            <v>4205.166</v>
          </cell>
        </row>
        <row r="10">
          <cell r="G10">
            <v>2467.7408000000005</v>
          </cell>
        </row>
        <row r="11">
          <cell r="G11">
            <v>7560.000000000001</v>
          </cell>
        </row>
        <row r="15">
          <cell r="G15">
            <v>840.0000000000001</v>
          </cell>
        </row>
        <row r="16">
          <cell r="G16">
            <v>7257.6</v>
          </cell>
        </row>
        <row r="17">
          <cell r="G17">
            <v>5040.000000000001</v>
          </cell>
        </row>
      </sheetData>
      <sheetData sheetId="6">
        <row r="5">
          <cell r="G5">
            <v>20495.000000000004</v>
          </cell>
        </row>
        <row r="6">
          <cell r="G6">
            <v>13720.000000000002</v>
          </cell>
        </row>
        <row r="7">
          <cell r="G7">
            <v>12740.000000000002</v>
          </cell>
        </row>
        <row r="8">
          <cell r="G8">
            <v>0</v>
          </cell>
        </row>
        <row r="9">
          <cell r="G9">
            <v>4989.166000000001</v>
          </cell>
        </row>
        <row r="10">
          <cell r="G10">
            <v>3006.7408000000005</v>
          </cell>
        </row>
        <row r="11">
          <cell r="G11">
            <v>8820</v>
          </cell>
        </row>
        <row r="15">
          <cell r="G15">
            <v>980.0000000000001</v>
          </cell>
        </row>
        <row r="16">
          <cell r="G16">
            <v>8467.2</v>
          </cell>
        </row>
        <row r="17">
          <cell r="G17">
            <v>5880.000000000001</v>
          </cell>
        </row>
      </sheetData>
      <sheetData sheetId="7">
        <row r="5">
          <cell r="G5">
            <v>21680.000000000004</v>
          </cell>
        </row>
        <row r="6">
          <cell r="G6">
            <v>15680.000000000002</v>
          </cell>
        </row>
        <row r="7">
          <cell r="G7">
            <v>14560.000000000002</v>
          </cell>
        </row>
        <row r="8">
          <cell r="G8">
            <v>0</v>
          </cell>
        </row>
        <row r="9">
          <cell r="G9">
            <v>5773.166000000001</v>
          </cell>
        </row>
        <row r="10">
          <cell r="G10">
            <v>3545.7408000000005</v>
          </cell>
        </row>
        <row r="11">
          <cell r="G11">
            <v>10080.000000000002</v>
          </cell>
        </row>
        <row r="15">
          <cell r="G15">
            <v>1120</v>
          </cell>
        </row>
        <row r="16">
          <cell r="G16">
            <v>9676.800000000001</v>
          </cell>
        </row>
        <row r="17">
          <cell r="G17">
            <v>6720.000000000001</v>
          </cell>
        </row>
      </sheetData>
      <sheetData sheetId="8">
        <row r="5">
          <cell r="G5">
            <v>22865.000000000004</v>
          </cell>
        </row>
        <row r="6">
          <cell r="G6">
            <v>17640</v>
          </cell>
        </row>
        <row r="7">
          <cell r="G7">
            <v>16380.000000000002</v>
          </cell>
        </row>
        <row r="8">
          <cell r="G8">
            <v>0</v>
          </cell>
        </row>
        <row r="9">
          <cell r="G9">
            <v>6557.166000000001</v>
          </cell>
        </row>
        <row r="10">
          <cell r="G10">
            <v>4084.7408000000005</v>
          </cell>
        </row>
        <row r="11">
          <cell r="G11">
            <v>11340.000000000002</v>
          </cell>
        </row>
        <row r="15">
          <cell r="G15">
            <v>1260.0000000000002</v>
          </cell>
        </row>
        <row r="16">
          <cell r="G16">
            <v>10886.400000000001</v>
          </cell>
        </row>
        <row r="17">
          <cell r="G17">
            <v>7560.000000000001</v>
          </cell>
        </row>
      </sheetData>
      <sheetData sheetId="9">
        <row r="5">
          <cell r="G5">
            <v>24050.000000000004</v>
          </cell>
        </row>
        <row r="6">
          <cell r="G6">
            <v>19600.000000000004</v>
          </cell>
        </row>
        <row r="7">
          <cell r="G7">
            <v>18200</v>
          </cell>
        </row>
        <row r="8">
          <cell r="G8">
            <v>0</v>
          </cell>
        </row>
        <row r="9">
          <cell r="G9">
            <v>7341.166000000001</v>
          </cell>
        </row>
        <row r="10">
          <cell r="G10">
            <v>4623.7408000000005</v>
          </cell>
        </row>
        <row r="11">
          <cell r="G11">
            <v>12600.000000000002</v>
          </cell>
        </row>
        <row r="15">
          <cell r="G15">
            <v>1400.0000000000002</v>
          </cell>
        </row>
        <row r="16">
          <cell r="G16">
            <v>12096.000000000002</v>
          </cell>
        </row>
        <row r="17">
          <cell r="G17">
            <v>8400</v>
          </cell>
        </row>
      </sheetData>
      <sheetData sheetId="10">
        <row r="5">
          <cell r="G5">
            <v>25235.000000000004</v>
          </cell>
        </row>
        <row r="6">
          <cell r="G6">
            <v>21560.000000000004</v>
          </cell>
        </row>
        <row r="7">
          <cell r="G7">
            <v>20020.000000000004</v>
          </cell>
        </row>
        <row r="9">
          <cell r="G9">
            <v>8125.166000000001</v>
          </cell>
        </row>
        <row r="10">
          <cell r="G10">
            <v>5162.7408000000005</v>
          </cell>
        </row>
        <row r="11">
          <cell r="G11">
            <v>13860.000000000002</v>
          </cell>
        </row>
        <row r="15">
          <cell r="G15">
            <v>1540.0000000000002</v>
          </cell>
        </row>
      </sheetData>
      <sheetData sheetId="11">
        <row r="5">
          <cell r="G5">
            <v>26420.000000000004</v>
          </cell>
        </row>
        <row r="6">
          <cell r="G6">
            <v>23520.000000000004</v>
          </cell>
        </row>
        <row r="7">
          <cell r="G7">
            <v>21840.000000000004</v>
          </cell>
        </row>
        <row r="8">
          <cell r="G8">
            <v>0</v>
          </cell>
        </row>
        <row r="9">
          <cell r="G9">
            <v>8909.166000000001</v>
          </cell>
        </row>
        <row r="10">
          <cell r="G10">
            <v>5701.7408000000005</v>
          </cell>
        </row>
        <row r="11">
          <cell r="G11">
            <v>15120.000000000002</v>
          </cell>
        </row>
        <row r="15">
          <cell r="G15">
            <v>1680.0000000000002</v>
          </cell>
        </row>
        <row r="16">
          <cell r="G16">
            <v>14515.2</v>
          </cell>
        </row>
        <row r="17">
          <cell r="G17">
            <v>10080.000000000002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  <sheetDataSet>
      <sheetData sheetId="0">
        <row r="15">
          <cell r="Q15" t="str">
            <v>Фалилеев О.М.</v>
          </cell>
        </row>
        <row r="16">
          <cell r="Q16" t="str">
            <v>Черняев В.А.</v>
          </cell>
        </row>
        <row r="17">
          <cell r="Q17" t="str">
            <v>Клосеп В.А.</v>
          </cell>
        </row>
        <row r="18">
          <cell r="Q18" t="str">
            <v>Ветрова Т.А.</v>
          </cell>
        </row>
        <row r="19">
          <cell r="Q19" t="str">
            <v>Хайченко И.В.</v>
          </cell>
        </row>
        <row r="20">
          <cell r="Q20" t="str">
            <v>Тарянников В.И.</v>
          </cell>
        </row>
        <row r="21">
          <cell r="Q21" t="str">
            <v>Геращенко А.С.</v>
          </cell>
        </row>
      </sheetData>
      <sheetData sheetId="1">
        <row r="5">
          <cell r="E5" t="str">
            <v>Костырко В.В.          </v>
          </cell>
        </row>
        <row r="6">
          <cell r="E6" t="str">
            <v>Хайченко В.А.</v>
          </cell>
        </row>
        <row r="7">
          <cell r="E7" t="str">
            <v>Вельмякина В.И.</v>
          </cell>
        </row>
        <row r="8">
          <cell r="E8" t="str">
            <v>Кулешов В.М.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D22" sqref="D22"/>
    </sheetView>
  </sheetViews>
  <sheetFormatPr defaultColWidth="9.00390625" defaultRowHeight="15.75"/>
  <cols>
    <col min="1" max="1" width="16.375" style="0" customWidth="1"/>
    <col min="2" max="2" width="7.00390625" style="0" customWidth="1"/>
    <col min="3" max="3" width="13.25390625" style="0" customWidth="1"/>
    <col min="4" max="13" width="9.375" style="0" customWidth="1"/>
    <col min="14" max="16" width="10.375" style="0" customWidth="1"/>
  </cols>
  <sheetData>
    <row r="1" ht="23.25" thickBot="1">
      <c r="C1" s="38" t="s">
        <v>17</v>
      </c>
    </row>
    <row r="2" spans="1:16" ht="32.25" customHeight="1" thickBot="1">
      <c r="A2" s="36" t="s">
        <v>16</v>
      </c>
      <c r="B2" s="37" t="s">
        <v>27</v>
      </c>
      <c r="C2" s="37" t="s">
        <v>28</v>
      </c>
      <c r="D2" s="37" t="str">
        <f>Январь!K1</f>
        <v>Январь</v>
      </c>
      <c r="E2" s="37" t="str">
        <f>Февраль!K1</f>
        <v>Февраль</v>
      </c>
      <c r="F2" s="37" t="str">
        <f>Март!K1</f>
        <v>Март</v>
      </c>
      <c r="G2" s="37" t="str">
        <f>Апрель!K1</f>
        <v>Апрель</v>
      </c>
      <c r="H2" s="37" t="str">
        <f>Май!K1</f>
        <v>Май</v>
      </c>
      <c r="I2" s="37" t="str">
        <f>Июнь!K1</f>
        <v>Июнь</v>
      </c>
      <c r="J2" s="37" t="str">
        <f>Июль!K1</f>
        <v>Июль</v>
      </c>
      <c r="K2" s="37" t="str">
        <f>Август!K1</f>
        <v>Август</v>
      </c>
      <c r="L2" s="37" t="str">
        <f>Сентябрь!K1</f>
        <v>Сентябрь</v>
      </c>
      <c r="M2" s="37" t="str">
        <f>Октябрь!K1</f>
        <v>Октябрь</v>
      </c>
      <c r="N2" s="37" t="str">
        <f>Ноябрь!K1</f>
        <v>Ноябрь</v>
      </c>
      <c r="O2" s="37" t="str">
        <f>Декабрь!K1</f>
        <v>Декабрь</v>
      </c>
      <c r="P2" s="37" t="s">
        <v>26</v>
      </c>
    </row>
    <row r="3" spans="1:16" ht="15" customHeight="1">
      <c r="A3" s="71" t="str">
        <f>'[1]Январь'!$B$5</f>
        <v>Фалилеев О.М.</v>
      </c>
      <c r="B3" s="72">
        <v>1939</v>
      </c>
      <c r="C3" s="60" t="s">
        <v>9</v>
      </c>
      <c r="D3" s="4">
        <f>Январь!C5</f>
        <v>1050</v>
      </c>
      <c r="E3" s="4">
        <f>Февраль!C5</f>
        <v>2100</v>
      </c>
      <c r="F3" s="5">
        <f>Март!C5</f>
        <v>3150.0000000000005</v>
      </c>
      <c r="G3" s="5">
        <f>Апрель!C5</f>
        <v>4200</v>
      </c>
      <c r="H3" s="5">
        <f>Май!C5</f>
        <v>5250</v>
      </c>
      <c r="I3" s="5">
        <f>Июнь!C5</f>
        <v>9655.000000000002</v>
      </c>
      <c r="J3" s="5">
        <f>Июнь!C5</f>
        <v>9655.000000000002</v>
      </c>
      <c r="K3" s="5">
        <f>Август!C5</f>
        <v>10840.000000000002</v>
      </c>
      <c r="L3" s="5">
        <f>Сентябрь!C5</f>
        <v>11432.500000000002</v>
      </c>
      <c r="M3" s="5">
        <f>Октябрь!C5</f>
        <v>12025.000000000002</v>
      </c>
      <c r="N3" s="5">
        <f>Ноябрь!C5</f>
        <v>12617.500000000002</v>
      </c>
      <c r="O3" s="45">
        <f>Декабрь!C5</f>
        <v>13210.000000000002</v>
      </c>
      <c r="P3" s="50">
        <f>SUM(D3:O3)</f>
        <v>95185</v>
      </c>
    </row>
    <row r="4" spans="1:16" ht="15" customHeight="1">
      <c r="A4" s="68"/>
      <c r="B4" s="69"/>
      <c r="C4" s="61" t="s">
        <v>29</v>
      </c>
      <c r="D4" s="57">
        <f>Январь!D5</f>
        <v>1050</v>
      </c>
      <c r="E4" s="1">
        <f>Февраль!D5</f>
        <v>1050</v>
      </c>
      <c r="F4" s="2">
        <f>Март!D5</f>
        <v>1050.0000000000005</v>
      </c>
      <c r="G4" s="2">
        <f>Апрель!D5</f>
        <v>1049.9999999999995</v>
      </c>
      <c r="H4" s="2">
        <f>Май!D5</f>
        <v>1050</v>
      </c>
      <c r="I4" s="2">
        <f>Июнь!D5</f>
        <v>4405.000000000002</v>
      </c>
      <c r="J4" s="2">
        <f>Июль!D5</f>
        <v>592.5</v>
      </c>
      <c r="K4" s="2">
        <f>Август!D5</f>
        <v>9790.000000000002</v>
      </c>
      <c r="L4" s="2">
        <f>Сентябрь!D5</f>
        <v>592.5</v>
      </c>
      <c r="M4" s="2">
        <f>Октябрь!D5</f>
        <v>592.5</v>
      </c>
      <c r="N4" s="2">
        <f>Ноябрь!D5</f>
        <v>11567.500000000002</v>
      </c>
      <c r="O4" s="46">
        <f>Декабрь!D5</f>
        <v>12160.000000000002</v>
      </c>
      <c r="P4" s="51">
        <f aca="true" t="shared" si="0" ref="P4:P33">SUM(D4:O4)</f>
        <v>44950.00000000001</v>
      </c>
    </row>
    <row r="5" spans="1:16" ht="15" customHeight="1">
      <c r="A5" s="68" t="str">
        <f>'[1]Январь'!$B$6</f>
        <v>Черняев В.А.</v>
      </c>
      <c r="B5" s="69">
        <v>1941</v>
      </c>
      <c r="C5" s="54" t="s">
        <v>9</v>
      </c>
      <c r="D5" s="58">
        <f>Январь!C6</f>
        <v>980.0000000000001</v>
      </c>
      <c r="E5" s="43">
        <f>Февраль!C6</f>
        <v>1960.0000000000002</v>
      </c>
      <c r="F5" s="43">
        <f>Март!C6</f>
        <v>2940.0000000000005</v>
      </c>
      <c r="G5" s="43">
        <f>Апрель!C6</f>
        <v>3920.0000000000005</v>
      </c>
      <c r="H5" s="43">
        <f>Май!C6</f>
        <v>4900.000000000001</v>
      </c>
      <c r="I5" s="43">
        <f>Июнь!C6</f>
        <v>5880.000000000001</v>
      </c>
      <c r="J5" s="43">
        <f>Июль!C6</f>
        <v>6860.000000000001</v>
      </c>
      <c r="K5" s="43">
        <f>Август!C6</f>
        <v>7840.000000000001</v>
      </c>
      <c r="L5" s="43">
        <f>Сентябрь!C6</f>
        <v>8820</v>
      </c>
      <c r="M5" s="43">
        <f>Октябрь!C6</f>
        <v>9800.000000000002</v>
      </c>
      <c r="N5" s="43">
        <f>Ноябрь!C6</f>
        <v>10780.000000000002</v>
      </c>
      <c r="O5" s="43">
        <f>Декабрь!C6</f>
        <v>11760.000000000002</v>
      </c>
      <c r="P5" s="51">
        <f t="shared" si="0"/>
        <v>76440.00000000001</v>
      </c>
    </row>
    <row r="6" spans="1:16" ht="15" customHeight="1">
      <c r="A6" s="68"/>
      <c r="B6" s="69"/>
      <c r="C6" s="54" t="s">
        <v>29</v>
      </c>
      <c r="D6" s="58">
        <f>Январь!D6</f>
        <v>980.0000000000001</v>
      </c>
      <c r="E6" s="43">
        <f>Февраль!D6</f>
        <v>980.0000000000001</v>
      </c>
      <c r="F6" s="43">
        <f>Март!D6</f>
        <v>980.0000000000002</v>
      </c>
      <c r="G6" s="43">
        <f>Апрель!D6</f>
        <v>980</v>
      </c>
      <c r="H6" s="43">
        <f>Май!D6</f>
        <v>980.0000000000005</v>
      </c>
      <c r="I6" s="43">
        <f>Июнь!D6</f>
        <v>980</v>
      </c>
      <c r="J6" s="43">
        <f>Июль!D6</f>
        <v>980</v>
      </c>
      <c r="K6" s="43">
        <f>Август!D6</f>
        <v>6860.000000000001</v>
      </c>
      <c r="L6" s="43">
        <f>Сентябрь!D6</f>
        <v>979.9999999999991</v>
      </c>
      <c r="M6" s="43">
        <f>Октябрь!D6</f>
        <v>980.0000000000018</v>
      </c>
      <c r="N6" s="43">
        <f>Ноябрь!D6</f>
        <v>9800.000000000002</v>
      </c>
      <c r="O6" s="43">
        <f>Декабрь!D6</f>
        <v>10780.000000000002</v>
      </c>
      <c r="P6" s="51">
        <f t="shared" si="0"/>
        <v>36260.00000000001</v>
      </c>
    </row>
    <row r="7" spans="1:16" ht="15" customHeight="1">
      <c r="A7" s="68" t="str">
        <f>'[1]Январь'!$B$7</f>
        <v>Клосеп В.А.</v>
      </c>
      <c r="B7" s="69">
        <v>1947</v>
      </c>
      <c r="C7" s="39" t="s">
        <v>9</v>
      </c>
      <c r="D7" s="57">
        <f>Январь!C7</f>
        <v>910.0000000000001</v>
      </c>
      <c r="E7" s="1">
        <f>Февраль!C7</f>
        <v>1820.0000000000002</v>
      </c>
      <c r="F7" s="2">
        <f>Март!C7</f>
        <v>2730.0000000000005</v>
      </c>
      <c r="G7" s="2">
        <f>Апрель!C7</f>
        <v>3640.0000000000005</v>
      </c>
      <c r="H7" s="2">
        <f>Май!C7</f>
        <v>4550</v>
      </c>
      <c r="I7" s="2">
        <f>Июнь!C7</f>
        <v>5460.000000000001</v>
      </c>
      <c r="J7" s="2">
        <f>Июль!C7</f>
        <v>6370.000000000001</v>
      </c>
      <c r="K7" s="2">
        <f>Август!C7</f>
        <v>7280.000000000001</v>
      </c>
      <c r="L7" s="2">
        <f>Сентябрь!C7</f>
        <v>8190.000000000001</v>
      </c>
      <c r="M7" s="2">
        <f>Октябрь!C7</f>
        <v>9100</v>
      </c>
      <c r="N7" s="2">
        <f>Ноябрь!C7</f>
        <v>10010.000000000002</v>
      </c>
      <c r="O7" s="46">
        <f>Декабрь!C7</f>
        <v>10920.000000000002</v>
      </c>
      <c r="P7" s="51">
        <f t="shared" si="0"/>
        <v>70980.00000000001</v>
      </c>
    </row>
    <row r="8" spans="1:16" ht="15" customHeight="1">
      <c r="A8" s="68"/>
      <c r="B8" s="69"/>
      <c r="C8" s="61" t="s">
        <v>29</v>
      </c>
      <c r="D8" s="57">
        <f>Январь!D7</f>
        <v>910.0000000000001</v>
      </c>
      <c r="E8" s="1">
        <f>Февраль!D7</f>
        <v>910.0000000000001</v>
      </c>
      <c r="F8" s="2">
        <f>Март!D7</f>
        <v>910.0000000000002</v>
      </c>
      <c r="G8" s="2">
        <f>Апрель!D7</f>
        <v>910</v>
      </c>
      <c r="H8" s="2">
        <f>Май!D7</f>
        <v>909.9999999999995</v>
      </c>
      <c r="I8" s="2">
        <f>Июнь!D7</f>
        <v>910.0000000000009</v>
      </c>
      <c r="J8" s="2">
        <f>Июль!D7</f>
        <v>910</v>
      </c>
      <c r="K8" s="2">
        <f>Август!D7</f>
        <v>6370.000000000001</v>
      </c>
      <c r="L8" s="2">
        <f>Сентябрь!D7</f>
        <v>910</v>
      </c>
      <c r="M8" s="2">
        <f>Октябрь!D7</f>
        <v>909.9999999999991</v>
      </c>
      <c r="N8" s="2">
        <f>Ноябрь!D7</f>
        <v>9100.000000000002</v>
      </c>
      <c r="O8" s="46">
        <f>Декабрь!D7</f>
        <v>10010.000000000002</v>
      </c>
      <c r="P8" s="51">
        <f t="shared" si="0"/>
        <v>33670</v>
      </c>
    </row>
    <row r="9" spans="1:16" ht="15" customHeight="1">
      <c r="A9" s="68" t="str">
        <f>'[1]Январь'!$B$8</f>
        <v>Ветрова Т.А.</v>
      </c>
      <c r="B9" s="69">
        <v>1950</v>
      </c>
      <c r="C9" s="39" t="s">
        <v>9</v>
      </c>
      <c r="D9" s="57">
        <f>Январь!C8</f>
        <v>0</v>
      </c>
      <c r="E9" s="1">
        <f>Февраль!C8</f>
        <v>0</v>
      </c>
      <c r="F9" s="2">
        <f>Март!C8</f>
        <v>0</v>
      </c>
      <c r="G9" s="2">
        <f>Апрель!C8</f>
        <v>0</v>
      </c>
      <c r="H9" s="2">
        <f>Май!C8</f>
        <v>0</v>
      </c>
      <c r="I9" s="2">
        <f>Июнь!C8</f>
        <v>0</v>
      </c>
      <c r="J9" s="2">
        <f>Июль!C8</f>
        <v>0</v>
      </c>
      <c r="K9" s="2">
        <f>Август!C8</f>
        <v>0</v>
      </c>
      <c r="L9" s="2">
        <f>Сентябрь!C8</f>
        <v>0</v>
      </c>
      <c r="M9" s="2">
        <f>Октябрь!C8</f>
        <v>0</v>
      </c>
      <c r="N9" s="2">
        <f>Ноябрь!C8</f>
        <v>0</v>
      </c>
      <c r="O9" s="46">
        <f>Декабрь!C8</f>
        <v>0</v>
      </c>
      <c r="P9" s="51">
        <f t="shared" si="0"/>
        <v>0</v>
      </c>
    </row>
    <row r="10" spans="1:16" ht="15" customHeight="1">
      <c r="A10" s="68"/>
      <c r="B10" s="69"/>
      <c r="C10" s="61" t="s">
        <v>29</v>
      </c>
      <c r="D10" s="57">
        <f>Январь!D8</f>
        <v>0</v>
      </c>
      <c r="E10" s="1">
        <f>Февраль!D8</f>
        <v>0</v>
      </c>
      <c r="F10" s="2">
        <f>Март!D8</f>
        <v>0</v>
      </c>
      <c r="G10" s="2">
        <f>Апрель!D8</f>
        <v>0</v>
      </c>
      <c r="H10" s="2">
        <f>Май!D8</f>
        <v>0</v>
      </c>
      <c r="I10" s="2">
        <f>Июнь!D8</f>
        <v>0</v>
      </c>
      <c r="J10" s="2">
        <f>Июль!D8</f>
        <v>0</v>
      </c>
      <c r="K10" s="2">
        <f>Август!D8</f>
        <v>0</v>
      </c>
      <c r="L10" s="2">
        <f>Сентябрь!D8</f>
        <v>0</v>
      </c>
      <c r="M10" s="2">
        <f>Октябрь!D8</f>
        <v>0</v>
      </c>
      <c r="N10" s="2">
        <f>Ноябрь!D8</f>
        <v>0</v>
      </c>
      <c r="O10" s="46">
        <f>Декабрь!D8</f>
        <v>0</v>
      </c>
      <c r="P10" s="51">
        <f t="shared" si="0"/>
        <v>0</v>
      </c>
    </row>
    <row r="11" spans="1:16" ht="15" customHeight="1">
      <c r="A11" s="68" t="str">
        <f>'[1]Январь'!$B$9</f>
        <v>Хайченко И.В.</v>
      </c>
      <c r="B11" s="69">
        <v>1978</v>
      </c>
      <c r="C11" s="54" t="s">
        <v>9</v>
      </c>
      <c r="D11" s="58">
        <f>Январь!I9+Январь!K9</f>
        <v>392</v>
      </c>
      <c r="E11" s="43">
        <f>Февраль!I9+Февраль!K9</f>
        <v>784</v>
      </c>
      <c r="F11" s="43">
        <f>Март!I9+Март!K9</f>
        <v>1176</v>
      </c>
      <c r="G11" s="43">
        <f>Апрель!I9+Апрель!K9</f>
        <v>1318.583</v>
      </c>
      <c r="H11" s="43">
        <f>Май!I9+Май!K9</f>
        <v>1710.583</v>
      </c>
      <c r="I11" s="43">
        <f>Июнь!I9+Июнь!K9</f>
        <v>2102.5829999999996</v>
      </c>
      <c r="J11" s="43">
        <f>Июль!I9+Июль!K9</f>
        <v>2494.583</v>
      </c>
      <c r="K11" s="43">
        <f>Август!I9+Август!K9</f>
        <v>2886.583</v>
      </c>
      <c r="L11" s="43">
        <f>Сентябрь!I9+Сентябрь!K9</f>
        <v>3278.583</v>
      </c>
      <c r="M11" s="43">
        <f>Октябрь!I9+Октябрь!K9</f>
        <v>3670.583</v>
      </c>
      <c r="N11" s="43">
        <f>Ноябрь!I9+Ноябрь!K9</f>
        <v>4062.583</v>
      </c>
      <c r="O11" s="47">
        <f>Декабрь!I9+Декабрь!K9</f>
        <v>4454.5830000000005</v>
      </c>
      <c r="P11" s="51">
        <f t="shared" si="0"/>
        <v>28331.247000000003</v>
      </c>
    </row>
    <row r="12" spans="1:16" ht="15" customHeight="1">
      <c r="A12" s="68"/>
      <c r="B12" s="69"/>
      <c r="C12" s="54" t="s">
        <v>29</v>
      </c>
      <c r="D12" s="58">
        <f>Январь!J9+Январь!L9</f>
        <v>392</v>
      </c>
      <c r="E12" s="43">
        <f>Февраль!J9+Февраль!L9</f>
        <v>784</v>
      </c>
      <c r="F12" s="44">
        <f>Март!J9+Март!L9</f>
        <v>1176</v>
      </c>
      <c r="G12" s="43">
        <f>Апрель!J9+Апрель!L9</f>
        <v>1318.583</v>
      </c>
      <c r="H12" s="43">
        <f>Май!J9+Май!L9</f>
        <v>1710.583</v>
      </c>
      <c r="I12" s="43">
        <f>Июнь!J9+Июнь!L9</f>
        <v>2102.5829999999996</v>
      </c>
      <c r="J12" s="43">
        <f>Июль!J9+Июль!L9</f>
        <v>2494.583</v>
      </c>
      <c r="K12" s="43">
        <f>Август!J9+Август!L9</f>
        <v>2886.583</v>
      </c>
      <c r="L12" s="43">
        <f>Сентябрь!J9+Сентябрь!L9</f>
        <v>3278.583</v>
      </c>
      <c r="M12" s="43">
        <f>Октябрь!J9+Октябрь!L9</f>
        <v>3670.583</v>
      </c>
      <c r="N12" s="43">
        <f>Ноябрь!J9+Ноябрь!L9</f>
        <v>4062.583</v>
      </c>
      <c r="O12" s="47">
        <f>Декабрь!J9+Декабрь!L9</f>
        <v>4454.5830000000005</v>
      </c>
      <c r="P12" s="51">
        <f t="shared" si="0"/>
        <v>28331.247000000003</v>
      </c>
    </row>
    <row r="13" spans="1:16" ht="15" customHeight="1">
      <c r="A13" s="68"/>
      <c r="B13" s="69"/>
      <c r="C13" s="54" t="s">
        <v>25</v>
      </c>
      <c r="D13" s="58">
        <f>Январь!L9</f>
        <v>84</v>
      </c>
      <c r="E13" s="43">
        <f>Февраль!L9</f>
        <v>168</v>
      </c>
      <c r="F13" s="43">
        <f>Март!L9</f>
        <v>252</v>
      </c>
      <c r="G13" s="44">
        <f>Апрель!L9</f>
        <v>282.5535</v>
      </c>
      <c r="H13" s="44">
        <f>Май!L9</f>
        <v>366.5535</v>
      </c>
      <c r="I13" s="44">
        <f>Июнь!L9</f>
        <v>450.55349999999993</v>
      </c>
      <c r="J13" s="44">
        <f>Июль!L9</f>
        <v>534.5535</v>
      </c>
      <c r="K13" s="44">
        <f>Август!L9</f>
        <v>618.5535</v>
      </c>
      <c r="L13" s="44">
        <f>Сентябрь!L9</f>
        <v>702.5535</v>
      </c>
      <c r="M13" s="44">
        <f>Октябрь!L9</f>
        <v>786.5535</v>
      </c>
      <c r="N13" s="44">
        <f>Ноябрь!L9</f>
        <v>870.5535</v>
      </c>
      <c r="O13" s="48">
        <f>Декабрь!L9</f>
        <v>954.5535</v>
      </c>
      <c r="P13" s="51">
        <f t="shared" si="0"/>
        <v>6070.9815</v>
      </c>
    </row>
    <row r="14" spans="1:16" ht="15" customHeight="1">
      <c r="A14" s="70" t="str">
        <f>'[1]Январь'!$B$10</f>
        <v>Тарянников В.И.</v>
      </c>
      <c r="B14" s="69">
        <v>1939</v>
      </c>
      <c r="C14" s="39" t="s">
        <v>9</v>
      </c>
      <c r="D14" s="57">
        <f>Январь!C10</f>
        <v>269.5</v>
      </c>
      <c r="E14" s="1">
        <f>Февраль!C10</f>
        <v>539</v>
      </c>
      <c r="F14" s="2">
        <f>Март!C10</f>
        <v>808.5000000000001</v>
      </c>
      <c r="G14" s="2">
        <f>Апрель!C10</f>
        <v>694.8704000000001</v>
      </c>
      <c r="H14" s="2">
        <f>Май!C10</f>
        <v>964.3704000000001</v>
      </c>
      <c r="I14" s="2">
        <f>Июнь!C10</f>
        <v>1233.8704000000002</v>
      </c>
      <c r="J14" s="2">
        <f>Июль!C10</f>
        <v>1503.3704000000002</v>
      </c>
      <c r="K14" s="2">
        <f>Август!C10</f>
        <v>1772.8704000000002</v>
      </c>
      <c r="L14" s="2">
        <f>Сентябрь!C10</f>
        <v>2042.3704000000002</v>
      </c>
      <c r="M14" s="2">
        <f>Октябрь!C10</f>
        <v>2311.8704000000002</v>
      </c>
      <c r="N14" s="2">
        <f>Ноябрь!C10</f>
        <v>2581.3704000000002</v>
      </c>
      <c r="O14" s="46">
        <f>Декабрь!C10</f>
        <v>2850.8704000000002</v>
      </c>
      <c r="P14" s="51">
        <f t="shared" si="0"/>
        <v>17572.8336</v>
      </c>
    </row>
    <row r="15" spans="1:16" ht="15" customHeight="1">
      <c r="A15" s="70"/>
      <c r="B15" s="69"/>
      <c r="C15" s="61" t="s">
        <v>29</v>
      </c>
      <c r="D15" s="57">
        <f>Январь!D10</f>
        <v>269.5</v>
      </c>
      <c r="E15" s="1">
        <f>Февраль!D10</f>
        <v>269.5</v>
      </c>
      <c r="F15" s="2">
        <f>Март!D10</f>
        <v>269.5000000000001</v>
      </c>
      <c r="G15" s="2">
        <f>Апрель!D10</f>
        <v>-113.62959999999998</v>
      </c>
      <c r="H15" s="2">
        <f>Май!D10</f>
        <v>269.5</v>
      </c>
      <c r="I15" s="2">
        <f>Июнь!D10</f>
        <v>269.5000000000001</v>
      </c>
      <c r="J15" s="2">
        <f>Июль!D10</f>
        <v>269.5</v>
      </c>
      <c r="K15" s="2">
        <f>Август!D10</f>
        <v>269.5</v>
      </c>
      <c r="L15" s="2">
        <f>Сентябрь!D10</f>
        <v>269.5</v>
      </c>
      <c r="M15" s="2">
        <f>Октябрь!D10</f>
        <v>269.5</v>
      </c>
      <c r="N15" s="2">
        <f>Ноябрь!D10</f>
        <v>269.5</v>
      </c>
      <c r="O15" s="46">
        <f>Декабрь!D10</f>
        <v>269.5</v>
      </c>
      <c r="P15" s="51">
        <f t="shared" si="0"/>
        <v>2850.8704000000002</v>
      </c>
    </row>
    <row r="16" spans="1:16" ht="15" customHeight="1">
      <c r="A16" s="70" t="str">
        <f>'[1]Январь'!$B$11</f>
        <v>Геращенко А.С.</v>
      </c>
      <c r="B16" s="69">
        <v>1958</v>
      </c>
      <c r="C16" s="54" t="s">
        <v>9</v>
      </c>
      <c r="D16" s="58">
        <f>Январь!E11+Январь!G11</f>
        <v>630</v>
      </c>
      <c r="E16" s="43">
        <f>Февраль!E11+Февраль!G11</f>
        <v>1260</v>
      </c>
      <c r="F16" s="43">
        <f>Март!E11+Март!G11</f>
        <v>1890</v>
      </c>
      <c r="G16" s="43">
        <f>Апрель!E11+Апрель!G11</f>
        <v>2520</v>
      </c>
      <c r="H16" s="43">
        <f>Май!E11+Май!G11</f>
        <v>3150</v>
      </c>
      <c r="I16" s="43">
        <f>Июнь!E11+Июнь!G11</f>
        <v>3780</v>
      </c>
      <c r="J16" s="43">
        <f>Июль!E11+Июль!G11</f>
        <v>4409.999999999999</v>
      </c>
      <c r="K16" s="43">
        <f>Август!E11+Август!G11</f>
        <v>5040</v>
      </c>
      <c r="L16" s="43">
        <f>Сентябрь!E11+Сентябрь!G11</f>
        <v>5670</v>
      </c>
      <c r="M16" s="43">
        <f>Октябрь!E11+Октябрь!G11</f>
        <v>6300</v>
      </c>
      <c r="N16" s="43">
        <f>Ноябрь!E11+Ноябрь!G11</f>
        <v>6930</v>
      </c>
      <c r="O16" s="43">
        <f>Декабрь!E11+Декабрь!G11</f>
        <v>7560</v>
      </c>
      <c r="P16" s="51">
        <f t="shared" si="0"/>
        <v>49140</v>
      </c>
    </row>
    <row r="17" spans="1:16" ht="15" customHeight="1">
      <c r="A17" s="70">
        <f>'[1]Январь'!$B$12</f>
        <v>0</v>
      </c>
      <c r="B17" s="69"/>
      <c r="C17" s="54" t="s">
        <v>29</v>
      </c>
      <c r="D17" s="58">
        <f>Январь!F11+Январь!H11</f>
        <v>630</v>
      </c>
      <c r="E17" s="43">
        <f>Февраль!F11+Февраль!H11</f>
        <v>1260</v>
      </c>
      <c r="F17" s="43">
        <f>Март!F11+Март!H11</f>
        <v>1890</v>
      </c>
      <c r="G17" s="43">
        <f>Апрель!F11+Апрель!H11</f>
        <v>2520</v>
      </c>
      <c r="H17" s="43">
        <f>Май!F11+Май!H11</f>
        <v>3150</v>
      </c>
      <c r="I17" s="43">
        <f>Июнь!F11+Июнь!H11</f>
        <v>3780</v>
      </c>
      <c r="J17" s="43">
        <f>Июль!F11+Июль!H11</f>
        <v>4409.999999999999</v>
      </c>
      <c r="K17" s="43">
        <f>Август!F11+Август!H11</f>
        <v>5040</v>
      </c>
      <c r="L17" s="43">
        <f>Сентябрь!F11+Сентябрь!H11</f>
        <v>5670</v>
      </c>
      <c r="M17" s="43">
        <f>Октябрь!F11+Октябрь!H11</f>
        <v>6300</v>
      </c>
      <c r="N17" s="43">
        <f>Ноябрь!F11+Ноябрь!H11</f>
        <v>6930</v>
      </c>
      <c r="O17" s="43">
        <f>Декабрь!F11+Декабрь!H11</f>
        <v>7560</v>
      </c>
      <c r="P17" s="51">
        <f t="shared" si="0"/>
        <v>49140</v>
      </c>
    </row>
    <row r="18" spans="1:16" ht="15" customHeight="1">
      <c r="A18" s="70"/>
      <c r="B18" s="69"/>
      <c r="C18" s="54" t="s">
        <v>25</v>
      </c>
      <c r="D18" s="58">
        <f>Январь!H11</f>
        <v>90</v>
      </c>
      <c r="E18" s="43">
        <f>Февраль!H11</f>
        <v>180</v>
      </c>
      <c r="F18" s="43">
        <f>Март!H11</f>
        <v>270</v>
      </c>
      <c r="G18" s="43">
        <f>Апрель!H11</f>
        <v>360</v>
      </c>
      <c r="H18" s="43">
        <f>Май!H11</f>
        <v>450</v>
      </c>
      <c r="I18" s="43">
        <f>Июнь!H11</f>
        <v>540</v>
      </c>
      <c r="J18" s="43">
        <f>Июль!H11</f>
        <v>629.9999999999999</v>
      </c>
      <c r="K18" s="43">
        <f>Август!H11</f>
        <v>720</v>
      </c>
      <c r="L18" s="43">
        <f>Сентябрь!H11</f>
        <v>810</v>
      </c>
      <c r="M18" s="43">
        <f>Октябрь!H11</f>
        <v>900</v>
      </c>
      <c r="N18" s="43">
        <f>Ноябрь!H11</f>
        <v>990</v>
      </c>
      <c r="O18" s="43">
        <f>Декабрь!H11</f>
        <v>1080</v>
      </c>
      <c r="P18" s="51">
        <f t="shared" si="0"/>
        <v>7020</v>
      </c>
    </row>
    <row r="19" spans="1:16" ht="15" customHeight="1">
      <c r="A19" s="24">
        <f>'[1]Январь'!$B$13</f>
        <v>0</v>
      </c>
      <c r="B19" s="55"/>
      <c r="C19" s="22"/>
      <c r="D19" s="57"/>
      <c r="E19" s="1"/>
      <c r="F19" s="2"/>
      <c r="G19" s="2"/>
      <c r="H19" s="2"/>
      <c r="I19" s="2"/>
      <c r="J19" s="2"/>
      <c r="K19" s="2"/>
      <c r="L19" s="2"/>
      <c r="M19" s="2"/>
      <c r="N19" s="3"/>
      <c r="O19" s="49"/>
      <c r="P19" s="51">
        <f t="shared" si="0"/>
        <v>0</v>
      </c>
    </row>
    <row r="20" spans="1:16" ht="15" customHeight="1">
      <c r="A20" s="24"/>
      <c r="B20" s="55"/>
      <c r="C20" s="22"/>
      <c r="D20" s="57"/>
      <c r="E20" s="1"/>
      <c r="F20" s="2"/>
      <c r="G20" s="2"/>
      <c r="H20" s="2"/>
      <c r="I20" s="2"/>
      <c r="J20" s="2"/>
      <c r="K20" s="2"/>
      <c r="L20" s="2"/>
      <c r="M20" s="2"/>
      <c r="N20" s="3"/>
      <c r="O20" s="49"/>
      <c r="P20" s="51">
        <f t="shared" si="0"/>
        <v>0</v>
      </c>
    </row>
    <row r="21" spans="1:16" ht="15" customHeight="1">
      <c r="A21" s="24"/>
      <c r="B21" s="55"/>
      <c r="C21" s="22"/>
      <c r="D21" s="57"/>
      <c r="E21" s="1"/>
      <c r="F21" s="2"/>
      <c r="G21" s="2"/>
      <c r="H21" s="2"/>
      <c r="I21" s="2"/>
      <c r="J21" s="2"/>
      <c r="K21" s="2"/>
      <c r="L21" s="2"/>
      <c r="M21" s="2"/>
      <c r="N21" s="3"/>
      <c r="O21" s="49"/>
      <c r="P21" s="51">
        <f t="shared" si="0"/>
        <v>0</v>
      </c>
    </row>
    <row r="22" spans="1:16" ht="15" customHeight="1">
      <c r="A22" s="24">
        <f>'[1]Январь'!$B$14</f>
        <v>0</v>
      </c>
      <c r="B22" s="56"/>
      <c r="C22" s="22"/>
      <c r="D22" s="57"/>
      <c r="E22" s="1"/>
      <c r="F22" s="2"/>
      <c r="G22" s="2"/>
      <c r="H22" s="2"/>
      <c r="I22" s="2"/>
      <c r="J22" s="2"/>
      <c r="K22" s="2"/>
      <c r="L22" s="2"/>
      <c r="M22" s="2"/>
      <c r="N22" s="3"/>
      <c r="O22" s="49"/>
      <c r="P22" s="51">
        <f t="shared" si="0"/>
        <v>0</v>
      </c>
    </row>
    <row r="23" spans="1:16" ht="15" customHeight="1">
      <c r="A23" s="68" t="str">
        <f>'[1]Январь'!$B$15</f>
        <v>Костырко В.В.          </v>
      </c>
      <c r="B23" s="69">
        <v>1947</v>
      </c>
      <c r="C23" s="39" t="s">
        <v>9</v>
      </c>
      <c r="D23" s="57">
        <f>Январь!C15</f>
        <v>70</v>
      </c>
      <c r="E23" s="1">
        <f>Февраль!C15</f>
        <v>140</v>
      </c>
      <c r="F23" s="2">
        <f>Март!C15</f>
        <v>210.00000000000003</v>
      </c>
      <c r="G23" s="2">
        <f>Апрель!C15</f>
        <v>280</v>
      </c>
      <c r="H23" s="2">
        <f>Май!C15</f>
        <v>350.00000000000006</v>
      </c>
      <c r="I23" s="2">
        <f>Июнь!C15</f>
        <v>420.00000000000006</v>
      </c>
      <c r="J23" s="2">
        <f>Июль!C15</f>
        <v>490.00000000000006</v>
      </c>
      <c r="K23" s="2">
        <f>Август!C15</f>
        <v>560</v>
      </c>
      <c r="L23" s="2">
        <f>Сентябрь!C15</f>
        <v>630.0000000000001</v>
      </c>
      <c r="M23" s="2">
        <f>Октябрь!C15</f>
        <v>700.0000000000001</v>
      </c>
      <c r="N23" s="2">
        <f>Ноябрь!C15</f>
        <v>770.0000000000001</v>
      </c>
      <c r="O23" s="46">
        <f>Декабрь!C15</f>
        <v>840.0000000000001</v>
      </c>
      <c r="P23" s="51">
        <f t="shared" si="0"/>
        <v>5460</v>
      </c>
    </row>
    <row r="24" spans="1:16" ht="15" customHeight="1">
      <c r="A24" s="68"/>
      <c r="B24" s="69"/>
      <c r="C24" s="61" t="s">
        <v>29</v>
      </c>
      <c r="D24" s="57">
        <f>Январь!D15</f>
        <v>70</v>
      </c>
      <c r="E24" s="1">
        <f>Февраль!D15</f>
        <v>70</v>
      </c>
      <c r="F24" s="2">
        <f>Март!D15</f>
        <v>70.00000000000003</v>
      </c>
      <c r="G24" s="2">
        <f>Апрель!D15</f>
        <v>69.99999999999997</v>
      </c>
      <c r="H24" s="2">
        <f>Май!D15</f>
        <v>70.00000000000006</v>
      </c>
      <c r="I24" s="2">
        <f>Июнь!D15</f>
        <v>70</v>
      </c>
      <c r="J24" s="2">
        <f>Июль!D15</f>
        <v>70</v>
      </c>
      <c r="K24" s="2">
        <f>Август!D15</f>
        <v>69.99999999999994</v>
      </c>
      <c r="L24" s="2">
        <f>Сентябрь!D15</f>
        <v>70.00000000000011</v>
      </c>
      <c r="M24" s="2">
        <f>Октябрь!D15</f>
        <v>70</v>
      </c>
      <c r="N24" s="2">
        <f>Ноябрь!D15</f>
        <v>70</v>
      </c>
      <c r="O24" s="46">
        <f>Декабрь!D15</f>
        <v>70</v>
      </c>
      <c r="P24" s="51">
        <f t="shared" si="0"/>
        <v>840.0000000000001</v>
      </c>
    </row>
    <row r="25" spans="1:16" ht="15" customHeight="1">
      <c r="A25" s="68" t="str">
        <f>'[1]Январь'!$B$16</f>
        <v>Хайченко В.А.</v>
      </c>
      <c r="B25" s="69">
        <v>1950</v>
      </c>
      <c r="C25" s="54" t="s">
        <v>9</v>
      </c>
      <c r="D25" s="58">
        <f>Январь!C16</f>
        <v>604.8000000000001</v>
      </c>
      <c r="E25" s="43">
        <f>Февраль!C16</f>
        <v>1209.6000000000001</v>
      </c>
      <c r="F25" s="43">
        <f>Март!C16</f>
        <v>1814.4</v>
      </c>
      <c r="G25" s="43">
        <f>Апрель!C16</f>
        <v>2419.2000000000003</v>
      </c>
      <c r="H25" s="43">
        <f>Май!C16</f>
        <v>3024.0000000000005</v>
      </c>
      <c r="I25" s="43">
        <f>Июнь!C16</f>
        <v>3628.8</v>
      </c>
      <c r="J25" s="43">
        <f>Июль!C16</f>
        <v>4233.6</v>
      </c>
      <c r="K25" s="43">
        <f>Август!C16</f>
        <v>4838.400000000001</v>
      </c>
      <c r="L25" s="43">
        <f>Сентябрь!C16</f>
        <v>5443.200000000001</v>
      </c>
      <c r="M25" s="43">
        <f>Октябрь!C16</f>
        <v>6048.000000000001</v>
      </c>
      <c r="N25" s="43">
        <f>Ноябрь!C16</f>
        <v>604.8000000000001</v>
      </c>
      <c r="O25" s="43">
        <f>Декабрь!C16</f>
        <v>7257.6</v>
      </c>
      <c r="P25" s="51">
        <f t="shared" si="0"/>
        <v>41126.40000000001</v>
      </c>
    </row>
    <row r="26" spans="1:16" ht="15" customHeight="1">
      <c r="A26" s="68"/>
      <c r="B26" s="69"/>
      <c r="C26" s="54" t="s">
        <v>29</v>
      </c>
      <c r="D26" s="58">
        <f>Январь!D16</f>
        <v>604.8000000000001</v>
      </c>
      <c r="E26" s="43">
        <f>Февраль!D16</f>
        <v>604.8000000000001</v>
      </c>
      <c r="F26" s="43">
        <f>Март!D16</f>
        <v>604.8</v>
      </c>
      <c r="G26" s="43">
        <f>Апрель!D16</f>
        <v>604.8000000000002</v>
      </c>
      <c r="H26" s="43">
        <f>Май!D16</f>
        <v>604.8000000000002</v>
      </c>
      <c r="I26" s="43">
        <f>Июнь!D16</f>
        <v>604.7999999999997</v>
      </c>
      <c r="J26" s="43">
        <f>Июль!D16</f>
        <v>604.8000000000002</v>
      </c>
      <c r="K26" s="43">
        <f>Август!D16</f>
        <v>604.8000000000002</v>
      </c>
      <c r="L26" s="43">
        <f>Сентябрь!D16</f>
        <v>604.8000000000002</v>
      </c>
      <c r="M26" s="43">
        <f>Октябрь!D16</f>
        <v>604.8000000000002</v>
      </c>
      <c r="N26" s="43">
        <f>Ноябрь!D16</f>
        <v>-5443.200000000001</v>
      </c>
      <c r="O26" s="43">
        <f>Декабрь!D16</f>
        <v>6652.8</v>
      </c>
      <c r="P26" s="51">
        <f t="shared" si="0"/>
        <v>7257.6</v>
      </c>
    </row>
    <row r="27" spans="1:16" ht="15" customHeight="1">
      <c r="A27" s="68" t="str">
        <f>'[1]Январь'!$B$17</f>
        <v>Вельмякина В.И.</v>
      </c>
      <c r="B27" s="69">
        <v>1949</v>
      </c>
      <c r="C27" s="39" t="s">
        <v>9</v>
      </c>
      <c r="D27" s="57">
        <f>Январь!C17</f>
        <v>420.00000000000006</v>
      </c>
      <c r="E27" s="1">
        <f>Февраль!C17</f>
        <v>840.0000000000001</v>
      </c>
      <c r="F27" s="2">
        <f>Март!C17</f>
        <v>1260.0000000000002</v>
      </c>
      <c r="G27" s="2">
        <f>Апрель!C17</f>
        <v>1680.0000000000002</v>
      </c>
      <c r="H27" s="2">
        <f>Май!C17</f>
        <v>2100</v>
      </c>
      <c r="I27" s="2">
        <f>Июнь!C17</f>
        <v>2520.0000000000005</v>
      </c>
      <c r="J27" s="2">
        <f>Июль!C17</f>
        <v>2940.0000000000005</v>
      </c>
      <c r="K27" s="2">
        <f>Август!C17</f>
        <v>3360.0000000000005</v>
      </c>
      <c r="L27" s="2">
        <f>Сентябрь!C17</f>
        <v>3780.0000000000005</v>
      </c>
      <c r="M27" s="2">
        <f>Октябрь!C17</f>
        <v>4200</v>
      </c>
      <c r="N27" s="2">
        <f>Ноябрь!C17</f>
        <v>420.00000000000006</v>
      </c>
      <c r="O27" s="46">
        <f>Декабрь!C17</f>
        <v>5040.000000000001</v>
      </c>
      <c r="P27" s="51">
        <f t="shared" si="0"/>
        <v>28560.000000000004</v>
      </c>
    </row>
    <row r="28" spans="1:16" ht="15" customHeight="1">
      <c r="A28" s="68" t="str">
        <f>'[1]Январь'!$B$18</f>
        <v>Кулешов В.М.</v>
      </c>
      <c r="B28" s="69"/>
      <c r="C28" s="61" t="s">
        <v>29</v>
      </c>
      <c r="D28" s="57">
        <f>Январь!D17</f>
        <v>420.00000000000006</v>
      </c>
      <c r="E28" s="1">
        <f>Февраль!D17</f>
        <v>420.00000000000006</v>
      </c>
      <c r="F28" s="2">
        <f>Март!D17</f>
        <v>420.0000000000001</v>
      </c>
      <c r="G28" s="2">
        <f>Апрель!D17</f>
        <v>420</v>
      </c>
      <c r="H28" s="2">
        <f>Май!D17</f>
        <v>419.9999999999998</v>
      </c>
      <c r="I28" s="2">
        <f>Июнь!D17</f>
        <v>420.00000000000045</v>
      </c>
      <c r="J28" s="2">
        <f>Июль!D17</f>
        <v>420</v>
      </c>
      <c r="K28" s="2">
        <f>Август!D17</f>
        <v>420</v>
      </c>
      <c r="L28" s="2">
        <f>Сентябрь!D17</f>
        <v>420</v>
      </c>
      <c r="M28" s="2">
        <f>Октябрь!D17</f>
        <v>419.99999999999955</v>
      </c>
      <c r="N28" s="2">
        <f>Ноябрь!D17</f>
        <v>-3780</v>
      </c>
      <c r="O28" s="46">
        <f>Декабрь!D17</f>
        <v>4620.000000000001</v>
      </c>
      <c r="P28" s="51">
        <f t="shared" si="0"/>
        <v>5040.000000000001</v>
      </c>
    </row>
    <row r="29" spans="1:16" ht="15" customHeight="1">
      <c r="A29" s="10"/>
      <c r="B29" s="21"/>
      <c r="C29" s="59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49"/>
      <c r="P29" s="51">
        <f t="shared" si="0"/>
        <v>0</v>
      </c>
    </row>
    <row r="30" spans="1:16" ht="15" customHeight="1">
      <c r="A30" s="10"/>
      <c r="B30" s="21"/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49"/>
      <c r="P30" s="51">
        <f t="shared" si="0"/>
        <v>0</v>
      </c>
    </row>
    <row r="31" spans="1:16" ht="15" customHeight="1">
      <c r="A31" s="10"/>
      <c r="B31" s="21"/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49"/>
      <c r="P31" s="51">
        <f t="shared" si="0"/>
        <v>0</v>
      </c>
    </row>
    <row r="32" spans="1:16" ht="15" customHeight="1" thickBot="1">
      <c r="A32" s="11"/>
      <c r="B32" s="31"/>
      <c r="C32" s="4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1"/>
      <c r="O32" s="53"/>
      <c r="P32" s="51">
        <f t="shared" si="0"/>
        <v>0</v>
      </c>
    </row>
    <row r="33" spans="1:16" ht="16.5" thickBot="1">
      <c r="A33" s="66" t="s">
        <v>2</v>
      </c>
      <c r="B33" s="67"/>
      <c r="C33" s="67"/>
      <c r="D33" s="42">
        <f>SUM(D3:D32)-D13-D18</f>
        <v>10652.599999999999</v>
      </c>
      <c r="E33" s="42">
        <f aca="true" t="shared" si="1" ref="E33:O33">SUM(E3:E32)-E13-E18</f>
        <v>17000.9</v>
      </c>
      <c r="F33" s="42">
        <f t="shared" si="1"/>
        <v>23349.2</v>
      </c>
      <c r="G33" s="42">
        <f t="shared" si="1"/>
        <v>28432.406799999997</v>
      </c>
      <c r="H33" s="42">
        <f t="shared" si="1"/>
        <v>35163.8364</v>
      </c>
      <c r="I33" s="42">
        <f t="shared" si="1"/>
        <v>48222.1364</v>
      </c>
      <c r="J33" s="42">
        <f t="shared" si="1"/>
        <v>49707.9364</v>
      </c>
      <c r="K33" s="42">
        <f t="shared" si="1"/>
        <v>76728.73640000001</v>
      </c>
      <c r="L33" s="42">
        <f t="shared" si="1"/>
        <v>62082.036400000005</v>
      </c>
      <c r="M33" s="42">
        <f t="shared" si="1"/>
        <v>67972.83640000001</v>
      </c>
      <c r="N33" s="42">
        <f t="shared" si="1"/>
        <v>81352.63640000002</v>
      </c>
      <c r="O33" s="42">
        <f t="shared" si="1"/>
        <v>120469.93640000002</v>
      </c>
      <c r="P33" s="52">
        <f t="shared" si="0"/>
        <v>621135.1980000001</v>
      </c>
    </row>
  </sheetData>
  <mergeCells count="21">
    <mergeCell ref="B3:B4"/>
    <mergeCell ref="B5:B6"/>
    <mergeCell ref="B7:B8"/>
    <mergeCell ref="B9:B10"/>
    <mergeCell ref="A3:A4"/>
    <mergeCell ref="A5:A6"/>
    <mergeCell ref="A7:A8"/>
    <mergeCell ref="A9:A10"/>
    <mergeCell ref="A14:A15"/>
    <mergeCell ref="A11:A13"/>
    <mergeCell ref="B11:B13"/>
    <mergeCell ref="A16:A18"/>
    <mergeCell ref="B16:B18"/>
    <mergeCell ref="B14:B15"/>
    <mergeCell ref="A33:C33"/>
    <mergeCell ref="A25:A26"/>
    <mergeCell ref="A27:A28"/>
    <mergeCell ref="B23:B24"/>
    <mergeCell ref="B25:B26"/>
    <mergeCell ref="B27:B28"/>
    <mergeCell ref="A23:A2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8.125" style="0" customWidth="1"/>
    <col min="7" max="7" width="8.625" style="0" customWidth="1"/>
    <col min="8" max="8" width="8.00390625" style="0" customWidth="1"/>
    <col min="9" max="9" width="8.375" style="0" customWidth="1"/>
    <col min="10" max="10" width="8.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21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0.5*'[2]Сентябрь'!$G$5</f>
        <v>11432.500000000002</v>
      </c>
      <c r="D5" s="4">
        <f>C5-Август!C5</f>
        <v>592.5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0.5*'[2]Сентябрь'!$G$6</f>
        <v>8820</v>
      </c>
      <c r="D6" s="1">
        <f>C6-Август!C6</f>
        <v>979.9999999999991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0.5*'[2]Сентябрь'!$G$7</f>
        <v>8190.000000000001</v>
      </c>
      <c r="D7" s="1">
        <f>C7-Август!C7</f>
        <v>910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0.5*'[2]Сентябрь'!$G$8</f>
        <v>0</v>
      </c>
      <c r="D8" s="1">
        <f>C8-Август!C8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0.5*'[2]Сентябрь'!$G$9/0.14*0.11</f>
        <v>2576.0295</v>
      </c>
      <c r="J9" s="2">
        <f>I9</f>
        <v>2576.0295</v>
      </c>
      <c r="K9" s="2">
        <f>0.5*'[2]Сентябрь'!$G$9/0.14*0.03</f>
        <v>702.5535</v>
      </c>
      <c r="L9" s="7">
        <f>K9</f>
        <v>702.5535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0.5*'[2]Сентябрь'!$G$10</f>
        <v>2042.3704000000002</v>
      </c>
      <c r="D10" s="1">
        <f>C10-Август!C10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0.5*'[2]Сентябрь'!$G$11/0.14*0.12</f>
        <v>4860</v>
      </c>
      <c r="F11" s="2">
        <f>E11</f>
        <v>4860</v>
      </c>
      <c r="G11" s="2">
        <f>0.5*'[2]Сентябрь'!$G$11/0.14*0.02</f>
        <v>810</v>
      </c>
      <c r="H11" s="2">
        <f>G11</f>
        <v>810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0.5*'[2]Сентябрь'!$G$15</f>
        <v>630.0000000000001</v>
      </c>
      <c r="D15" s="3">
        <f>C15-Август!C15</f>
        <v>70.00000000000011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0.5*'[2]Сентябрь'!$G$16</f>
        <v>5443.200000000001</v>
      </c>
      <c r="D16" s="3">
        <f>C16-Август!C16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0.5*'[2]Сентябрь'!$G$17</f>
        <v>3780.0000000000005</v>
      </c>
      <c r="D17" s="3">
        <f>C17-Август!C17</f>
        <v>420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40338.0704</v>
      </c>
      <c r="D23" s="33">
        <f aca="true" t="shared" si="0" ref="D23:L23">SUM(D5:D22)</f>
        <v>3846.7999999999993</v>
      </c>
      <c r="E23" s="33">
        <f t="shared" si="0"/>
        <v>4860</v>
      </c>
      <c r="F23" s="33">
        <f t="shared" si="0"/>
        <v>4860</v>
      </c>
      <c r="G23" s="33">
        <f t="shared" si="0"/>
        <v>810</v>
      </c>
      <c r="H23" s="33">
        <f t="shared" si="0"/>
        <v>810</v>
      </c>
      <c r="I23" s="33">
        <f t="shared" si="0"/>
        <v>2576.0295</v>
      </c>
      <c r="J23" s="33">
        <f t="shared" si="0"/>
        <v>2576.0295</v>
      </c>
      <c r="K23" s="33">
        <f t="shared" si="0"/>
        <v>702.5535</v>
      </c>
      <c r="L23" s="34">
        <f t="shared" si="0"/>
        <v>702.5535</v>
      </c>
    </row>
    <row r="24" spans="1:12" ht="16.5" thickBot="1">
      <c r="A24" s="78" t="s">
        <v>10</v>
      </c>
      <c r="B24" s="79"/>
      <c r="C24" s="15">
        <f>C23+E23+G23+I23+K23</f>
        <v>49286.653399999996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12795.383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8.75390625" style="0" customWidth="1"/>
    <col min="7" max="7" width="8.625" style="0" customWidth="1"/>
    <col min="8" max="8" width="8.00390625" style="0" customWidth="1"/>
    <col min="9" max="9" width="8.375" style="0" customWidth="1"/>
    <col min="10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20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0.5*'[2]Октябрь'!$G$5</f>
        <v>12025.000000000002</v>
      </c>
      <c r="D5" s="4">
        <f>C5-Сентябрь!C5</f>
        <v>592.5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0.5*'[2]Октябрь'!$G$6</f>
        <v>9800.000000000002</v>
      </c>
      <c r="D6" s="1">
        <f>C6-Сентябрь!C6</f>
        <v>980.0000000000018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0.5*'[2]Октябрь'!$G$7</f>
        <v>9100</v>
      </c>
      <c r="D7" s="1">
        <f>C7-Сентябрь!C7</f>
        <v>909.9999999999991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0.5*'[2]Октябрь'!$G$8</f>
        <v>0</v>
      </c>
      <c r="D8" s="1">
        <f>C8-Сентябрь!C8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0.5*'[2]Октябрь'!$G$9/0.14*0.11</f>
        <v>2884.0295</v>
      </c>
      <c r="J9" s="2">
        <f>I9</f>
        <v>2884.0295</v>
      </c>
      <c r="K9" s="2">
        <f>0.5*'[2]Октябрь'!$G$9/0.14*0.03</f>
        <v>786.5535</v>
      </c>
      <c r="L9" s="7">
        <f>K9</f>
        <v>786.5535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0.5*'[2]Октябрь'!$G$10</f>
        <v>2311.8704000000002</v>
      </c>
      <c r="D10" s="1">
        <f>C10-Сентябрь!C10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0.5*'[2]Октябрь'!$G$11/0.14*0.12</f>
        <v>5400</v>
      </c>
      <c r="F11" s="2">
        <f>E11</f>
        <v>5400</v>
      </c>
      <c r="G11" s="2">
        <f>0.5*'[2]Октябрь'!$G$11/0.14*0.02</f>
        <v>900</v>
      </c>
      <c r="H11" s="2">
        <f>G11</f>
        <v>900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0.5*'[2]Октябрь'!$G$15</f>
        <v>700.0000000000001</v>
      </c>
      <c r="D15" s="3">
        <f>C15-Сентябрь!C15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0.5*'[2]Октябрь'!$G$16</f>
        <v>6048.000000000001</v>
      </c>
      <c r="D16" s="3">
        <f>C16-Сентябрь!C16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0.5*'[2]Октябрь'!$G$17</f>
        <v>4200</v>
      </c>
      <c r="D17" s="3">
        <f>C17-Сентябрь!C17</f>
        <v>419.99999999999955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44184.87040000001</v>
      </c>
      <c r="D23" s="33">
        <f aca="true" t="shared" si="0" ref="D23:L23">SUM(D5:D22)</f>
        <v>3846.8000000000006</v>
      </c>
      <c r="E23" s="33">
        <f t="shared" si="0"/>
        <v>5400</v>
      </c>
      <c r="F23" s="33">
        <f t="shared" si="0"/>
        <v>5400</v>
      </c>
      <c r="G23" s="33">
        <f t="shared" si="0"/>
        <v>900</v>
      </c>
      <c r="H23" s="33">
        <f t="shared" si="0"/>
        <v>900</v>
      </c>
      <c r="I23" s="33">
        <f t="shared" si="0"/>
        <v>2884.0295</v>
      </c>
      <c r="J23" s="33">
        <f t="shared" si="0"/>
        <v>2884.0295</v>
      </c>
      <c r="K23" s="33">
        <f t="shared" si="0"/>
        <v>786.5535</v>
      </c>
      <c r="L23" s="34">
        <f t="shared" si="0"/>
        <v>786.5535</v>
      </c>
    </row>
    <row r="24" spans="1:12" ht="16.5" thickBot="1">
      <c r="A24" s="78" t="s">
        <v>10</v>
      </c>
      <c r="B24" s="79"/>
      <c r="C24" s="15">
        <f>C23+E23+G23+I23+K23</f>
        <v>54155.453400000006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13817.383000000002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9.50390625" style="0" customWidth="1"/>
    <col min="6" max="6" width="8.875" style="0" customWidth="1"/>
    <col min="7" max="7" width="8.625" style="0" customWidth="1"/>
    <col min="8" max="8" width="8.00390625" style="0" customWidth="1"/>
    <col min="9" max="9" width="8.375" style="0" customWidth="1"/>
    <col min="10" max="10" width="8.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19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0.5*'[2]Ноябрь'!$G$5</f>
        <v>12617.500000000002</v>
      </c>
      <c r="D5" s="4">
        <f>C5-Январь!C5</f>
        <v>11567.500000000002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0.5*'[2]Ноябрь'!$G$6</f>
        <v>10780.000000000002</v>
      </c>
      <c r="D6" s="1">
        <f>C6-Январь!C6</f>
        <v>9800.000000000002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0.5*'[2]Ноябрь'!$G$7</f>
        <v>10010.000000000002</v>
      </c>
      <c r="D7" s="1">
        <f>C7-Январь!C7</f>
        <v>9100.000000000002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0.5*'[2]Январь'!$G$8</f>
        <v>0</v>
      </c>
      <c r="D8" s="1">
        <f>C8-Январь!C8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0.5*'[2]Ноябрь'!$G$9/0.14*0.11</f>
        <v>3192.0295</v>
      </c>
      <c r="J9" s="2">
        <f>I9</f>
        <v>3192.0295</v>
      </c>
      <c r="K9" s="2">
        <f>0.5*'[2]Ноябрь'!$G$9/0.14*0.03</f>
        <v>870.5535</v>
      </c>
      <c r="L9" s="7">
        <f>K9</f>
        <v>870.5535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0.5*'[2]Ноябрь'!$G$10</f>
        <v>2581.3704000000002</v>
      </c>
      <c r="D10" s="1">
        <f>C10-Октябрь!C10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0.5*'[2]Ноябрь'!$G$11/0.14*0.12</f>
        <v>5940</v>
      </c>
      <c r="F11" s="2">
        <f>E11</f>
        <v>5940</v>
      </c>
      <c r="G11" s="2">
        <f>0.5*'[2]Ноябрь'!$G$11/0.14*0.02</f>
        <v>990</v>
      </c>
      <c r="H11" s="2">
        <f>G11</f>
        <v>990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0.5*'[2]Ноябрь'!$G$15</f>
        <v>770.0000000000001</v>
      </c>
      <c r="D15" s="3">
        <f>C15-Октябрь!C15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0.5*'[2]Январь'!$G$16</f>
        <v>604.8000000000001</v>
      </c>
      <c r="D16" s="3">
        <f>C16-Октябрь!C16</f>
        <v>-5443.200000000001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0.5*'[2]Январь'!$G$17</f>
        <v>420.00000000000006</v>
      </c>
      <c r="D17" s="3">
        <f>C17-Октябрь!C17</f>
        <v>-3780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37783.67040000001</v>
      </c>
      <c r="D23" s="33">
        <f aca="true" t="shared" si="0" ref="D23:L23">SUM(D5:D22)</f>
        <v>21583.800000000007</v>
      </c>
      <c r="E23" s="33">
        <f t="shared" si="0"/>
        <v>5940</v>
      </c>
      <c r="F23" s="33">
        <f t="shared" si="0"/>
        <v>5940</v>
      </c>
      <c r="G23" s="33">
        <f t="shared" si="0"/>
        <v>990</v>
      </c>
      <c r="H23" s="33">
        <f t="shared" si="0"/>
        <v>990</v>
      </c>
      <c r="I23" s="33">
        <f t="shared" si="0"/>
        <v>3192.0295</v>
      </c>
      <c r="J23" s="33">
        <f t="shared" si="0"/>
        <v>3192.0295</v>
      </c>
      <c r="K23" s="33">
        <f t="shared" si="0"/>
        <v>870.5535</v>
      </c>
      <c r="L23" s="34">
        <f t="shared" si="0"/>
        <v>870.5535</v>
      </c>
    </row>
    <row r="24" spans="1:12" ht="16.5" thickBot="1">
      <c r="A24" s="78" t="s">
        <v>10</v>
      </c>
      <c r="B24" s="79"/>
      <c r="C24" s="15">
        <f>C23+E23+G23+I23+K23</f>
        <v>48776.25340000001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32576.38300000001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E18" sqref="E18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9.25390625" style="0" customWidth="1"/>
    <col min="7" max="7" width="8.75390625" style="0" customWidth="1"/>
    <col min="8" max="8" width="9.50390625" style="0" customWidth="1"/>
    <col min="9" max="9" width="8.375" style="0" customWidth="1"/>
    <col min="10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18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0.5*'[2]Декабрь'!$G$5</f>
        <v>13210.000000000002</v>
      </c>
      <c r="D5" s="4">
        <f>C5-Январь!C5</f>
        <v>12160.000000000002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0.5*'[2]Декабрь'!$G$6</f>
        <v>11760.000000000002</v>
      </c>
      <c r="D6" s="1">
        <f>C6-Январь!C6</f>
        <v>10780.000000000002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0.5*'[2]Декабрь'!$G$7</f>
        <v>10920.000000000002</v>
      </c>
      <c r="D7" s="1">
        <f>C7-Январь!C7</f>
        <v>10010.000000000002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0.5*'[2]Декабрь'!$G$8</f>
        <v>0</v>
      </c>
      <c r="D8" s="1">
        <f>C8-Январь!C8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0.5*'[2]Декабрь'!$G$9/0.14*0.11</f>
        <v>3500.0295</v>
      </c>
      <c r="J9" s="2">
        <f>I9</f>
        <v>3500.0295</v>
      </c>
      <c r="K9" s="2">
        <f>0.5*'[2]Декабрь'!$G$9/0.14*0.03</f>
        <v>954.5535</v>
      </c>
      <c r="L9" s="7">
        <f>K9</f>
        <v>954.5535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0.5*'[2]Декабрь'!$G$10</f>
        <v>2850.8704000000002</v>
      </c>
      <c r="D10" s="1">
        <f>C10-Ноябрь!C10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0.5*'[2]Декабрь'!$G$11/0.14*0.12</f>
        <v>6480</v>
      </c>
      <c r="F11" s="2">
        <f>E11</f>
        <v>6480</v>
      </c>
      <c r="G11" s="2">
        <f>0.5*'[2]Декабрь'!$G$11/0.14*0.02</f>
        <v>1080</v>
      </c>
      <c r="H11" s="2">
        <f>G11</f>
        <v>1080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0.5*'[2]Декабрь'!$G$15</f>
        <v>840.0000000000001</v>
      </c>
      <c r="D15" s="3">
        <f>C15-Ноябрь!C15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0.5*'[2]Декабрь'!$G$16</f>
        <v>7257.6</v>
      </c>
      <c r="D16" s="3">
        <f>C16-Ноябрь!C16</f>
        <v>6652.8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0.5*'[2]Декабрь'!$G$17</f>
        <v>5040.000000000001</v>
      </c>
      <c r="D17" s="3">
        <f>C17-Ноябрь!C17</f>
        <v>4620.000000000001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51878.470400000006</v>
      </c>
      <c r="D23" s="33">
        <f aca="true" t="shared" si="0" ref="D23:L23">SUM(D5:D22)</f>
        <v>44562.30000000001</v>
      </c>
      <c r="E23" s="33">
        <f t="shared" si="0"/>
        <v>6480</v>
      </c>
      <c r="F23" s="33">
        <f t="shared" si="0"/>
        <v>6480</v>
      </c>
      <c r="G23" s="33">
        <f t="shared" si="0"/>
        <v>1080</v>
      </c>
      <c r="H23" s="33">
        <f t="shared" si="0"/>
        <v>1080</v>
      </c>
      <c r="I23" s="33">
        <f t="shared" si="0"/>
        <v>3500.0295</v>
      </c>
      <c r="J23" s="33">
        <f t="shared" si="0"/>
        <v>3500.0295</v>
      </c>
      <c r="K23" s="33">
        <f t="shared" si="0"/>
        <v>954.5535</v>
      </c>
      <c r="L23" s="34">
        <f t="shared" si="0"/>
        <v>954.5535</v>
      </c>
    </row>
    <row r="24" spans="1:12" ht="16.5" thickBot="1">
      <c r="A24" s="78" t="s">
        <v>10</v>
      </c>
      <c r="B24" s="79"/>
      <c r="C24" s="15">
        <f>C23+E23+G23+I23+K23</f>
        <v>63893.053400000004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56576.88300000001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8" sqref="A18"/>
    </sheetView>
  </sheetViews>
  <sheetFormatPr defaultColWidth="9.00390625" defaultRowHeight="15.75"/>
  <cols>
    <col min="1" max="1" width="17.75390625" style="0" customWidth="1"/>
    <col min="2" max="2" width="9.75390625" style="0" customWidth="1"/>
    <col min="3" max="6" width="8.375" style="0" customWidth="1"/>
    <col min="8" max="8" width="8.25390625" style="0" customWidth="1"/>
    <col min="9" max="9" width="8.625" style="0" customWidth="1"/>
    <col min="10" max="10" width="7.00390625" style="0" customWidth="1"/>
    <col min="11" max="11" width="8.75390625" style="0" customWidth="1"/>
    <col min="12" max="12" width="8.125" style="0" customWidth="1"/>
  </cols>
  <sheetData>
    <row r="1" spans="1:12" ht="30.75" customHeight="1" thickBot="1">
      <c r="A1" s="87" t="s">
        <v>0</v>
      </c>
      <c r="B1" s="87"/>
      <c r="C1" s="87"/>
      <c r="D1" s="87"/>
      <c r="E1" s="87"/>
      <c r="F1" s="87"/>
      <c r="G1" s="87"/>
      <c r="J1" s="16"/>
      <c r="K1" s="82" t="s">
        <v>4</v>
      </c>
      <c r="L1" s="82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9">
        <v>1939</v>
      </c>
      <c r="C5" s="18">
        <f>0.5*'[2]Январь'!$G$5</f>
        <v>1050</v>
      </c>
      <c r="D5" s="18">
        <f>C5</f>
        <v>1050</v>
      </c>
      <c r="E5" s="19"/>
      <c r="F5" s="19"/>
      <c r="G5" s="19"/>
      <c r="H5" s="19"/>
      <c r="I5" s="19"/>
      <c r="J5" s="19"/>
      <c r="K5" s="19"/>
      <c r="L5" s="20"/>
    </row>
    <row r="6" spans="1:12" ht="15.75">
      <c r="A6" s="63" t="str">
        <f>'[3]РиО'!$Q$16</f>
        <v>Черняев В.А.</v>
      </c>
      <c r="B6" s="21">
        <v>1941</v>
      </c>
      <c r="C6" s="18">
        <f>0.5*'[2]Январь'!$G$6</f>
        <v>980.0000000000001</v>
      </c>
      <c r="D6" s="1">
        <f>C6</f>
        <v>980.0000000000001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0.5*'[2]Январь'!$G$7</f>
        <v>910.0000000000001</v>
      </c>
      <c r="D7" s="1">
        <f>C7</f>
        <v>910.0000000000001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0.5*'[2]Январь'!$G$8</f>
        <v>0</v>
      </c>
      <c r="D8" s="1">
        <f>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0.5*'[2]Январь'!$G$9/0.14*0.11</f>
        <v>308</v>
      </c>
      <c r="J9" s="2">
        <f>I9</f>
        <v>308</v>
      </c>
      <c r="K9" s="2">
        <f>0.5*'[2]Январь'!$G$9/0.14*0.03</f>
        <v>84</v>
      </c>
      <c r="L9" s="7">
        <f>K9</f>
        <v>84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0.5*'[2]Январь'!$G$10</f>
        <v>269.5</v>
      </c>
      <c r="D10" s="1">
        <f>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0.5*'[2]Январь'!$G$11/0.14*0.12</f>
        <v>540</v>
      </c>
      <c r="F11" s="2">
        <f>E11</f>
        <v>540</v>
      </c>
      <c r="G11" s="2">
        <f>0.5*'[2]Январь'!$G$11/0.14*0.02</f>
        <v>90</v>
      </c>
      <c r="H11" s="2">
        <f>G11</f>
        <v>90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0.5*'[2]Январь'!$G$15</f>
        <v>70</v>
      </c>
      <c r="D15" s="1">
        <f>C15</f>
        <v>70</v>
      </c>
      <c r="E15" s="1"/>
      <c r="F15" s="1"/>
      <c r="G15" s="1"/>
      <c r="H15" s="1"/>
      <c r="I15" s="1"/>
      <c r="J15" s="1"/>
      <c r="K15" s="1"/>
      <c r="L15" s="30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0.5*'[2]Январь'!$G$16</f>
        <v>604.8000000000001</v>
      </c>
      <c r="D16" s="1">
        <f>C16</f>
        <v>604.8000000000001</v>
      </c>
      <c r="E16" s="1"/>
      <c r="F16" s="1"/>
      <c r="G16" s="1"/>
      <c r="H16" s="1"/>
      <c r="I16" s="1"/>
      <c r="J16" s="1"/>
      <c r="K16" s="1"/>
      <c r="L16" s="30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0.5*'[2]Январь'!$G$17</f>
        <v>420.00000000000006</v>
      </c>
      <c r="D17" s="1">
        <f>C17</f>
        <v>420.00000000000006</v>
      </c>
      <c r="E17" s="1"/>
      <c r="F17" s="1"/>
      <c r="G17" s="1"/>
      <c r="H17" s="1"/>
      <c r="I17" s="1"/>
      <c r="J17" s="1"/>
      <c r="K17" s="1"/>
      <c r="L17" s="30"/>
    </row>
    <row r="18" spans="1:12" ht="15.75">
      <c r="A18" s="64" t="str">
        <f>'[3]Труд_Согл'!$E$8</f>
        <v>Кулешов В.М.</v>
      </c>
      <c r="B18" s="21"/>
      <c r="C18" s="1"/>
      <c r="D18" s="1"/>
      <c r="E18" s="1"/>
      <c r="F18" s="1"/>
      <c r="G18" s="1"/>
      <c r="H18" s="1"/>
      <c r="I18" s="1"/>
      <c r="J18" s="1"/>
      <c r="K18" s="1"/>
      <c r="L18" s="30"/>
    </row>
    <row r="19" spans="1:12" ht="15.75">
      <c r="A19" s="65"/>
      <c r="B19" s="21"/>
      <c r="C19" s="1"/>
      <c r="D19" s="1"/>
      <c r="E19" s="1"/>
      <c r="F19" s="1"/>
      <c r="G19" s="1"/>
      <c r="H19" s="1"/>
      <c r="I19" s="1"/>
      <c r="J19" s="1"/>
      <c r="K19" s="1"/>
      <c r="L19" s="30"/>
    </row>
    <row r="20" spans="1:12" ht="15.75">
      <c r="A20" s="65">
        <f>'[4]Труд_Согл'!$E$10</f>
        <v>0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30"/>
    </row>
    <row r="21" spans="1:12" ht="15.75">
      <c r="A21" s="65">
        <f>'[4]Труд_Согл'!$E$11</f>
        <v>0</v>
      </c>
      <c r="B21" s="21"/>
      <c r="C21" s="1"/>
      <c r="D21" s="1"/>
      <c r="E21" s="1"/>
      <c r="F21" s="1"/>
      <c r="G21" s="1"/>
      <c r="H21" s="1"/>
      <c r="I21" s="1"/>
      <c r="J21" s="1"/>
      <c r="K21" s="1"/>
      <c r="L21" s="30"/>
    </row>
    <row r="22" spans="1:12" ht="16.5" thickBot="1">
      <c r="A22" s="65">
        <f>'[4]Труд_Согл'!$E$12</f>
        <v>0</v>
      </c>
      <c r="B22" s="31"/>
      <c r="C22" s="12"/>
      <c r="D22" s="12"/>
      <c r="E22" s="12"/>
      <c r="F22" s="12"/>
      <c r="G22" s="12"/>
      <c r="H22" s="12"/>
      <c r="I22" s="12"/>
      <c r="J22" s="12"/>
      <c r="K22" s="12"/>
      <c r="L22" s="32"/>
    </row>
    <row r="23" spans="1:12" ht="16.5" thickBot="1">
      <c r="A23" s="83" t="s">
        <v>2</v>
      </c>
      <c r="B23" s="84"/>
      <c r="C23" s="33">
        <f>SUM(C5:C22)</f>
        <v>4304.3</v>
      </c>
      <c r="D23" s="33">
        <f aca="true" t="shared" si="0" ref="D23:L23">SUM(D5:D22)</f>
        <v>4304.3</v>
      </c>
      <c r="E23" s="33">
        <f t="shared" si="0"/>
        <v>540</v>
      </c>
      <c r="F23" s="33">
        <f t="shared" si="0"/>
        <v>540</v>
      </c>
      <c r="G23" s="33">
        <f t="shared" si="0"/>
        <v>90</v>
      </c>
      <c r="H23" s="33">
        <f t="shared" si="0"/>
        <v>90</v>
      </c>
      <c r="I23" s="33">
        <f t="shared" si="0"/>
        <v>308</v>
      </c>
      <c r="J23" s="33">
        <f t="shared" si="0"/>
        <v>308</v>
      </c>
      <c r="K23" s="33">
        <f t="shared" si="0"/>
        <v>84</v>
      </c>
      <c r="L23" s="34">
        <f t="shared" si="0"/>
        <v>84</v>
      </c>
    </row>
    <row r="24" spans="1:12" ht="16.5" thickBot="1">
      <c r="A24" s="78" t="s">
        <v>10</v>
      </c>
      <c r="B24" s="79"/>
      <c r="C24" s="15">
        <f>C23+E23+G23+I23+K23</f>
        <v>5326.3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5326.3</v>
      </c>
    </row>
  </sheetData>
  <mergeCells count="14">
    <mergeCell ref="A24:B24"/>
    <mergeCell ref="A25:B25"/>
    <mergeCell ref="K1:L1"/>
    <mergeCell ref="A23:B23"/>
    <mergeCell ref="I2:L2"/>
    <mergeCell ref="I3:J3"/>
    <mergeCell ref="K3:L3"/>
    <mergeCell ref="C2:D3"/>
    <mergeCell ref="A1:G1"/>
    <mergeCell ref="A2:A4"/>
    <mergeCell ref="B2:B4"/>
    <mergeCell ref="E2:H2"/>
    <mergeCell ref="E3:F3"/>
    <mergeCell ref="G3:H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pane ySplit="900" topLeftCell="BM1" activePane="bottomLeft" state="split"/>
      <selection pane="topLeft" activeCell="C24" sqref="C24"/>
      <selection pane="bottomLeft" activeCell="A5" sqref="A5:A22"/>
    </sheetView>
  </sheetViews>
  <sheetFormatPr defaultColWidth="9.00390625" defaultRowHeight="15.75"/>
  <cols>
    <col min="1" max="1" width="17.50390625" style="0" customWidth="1"/>
    <col min="2" max="2" width="9.75390625" style="0" customWidth="1"/>
    <col min="3" max="4" width="9.375" style="0" customWidth="1"/>
    <col min="5" max="6" width="8.375" style="0" customWidth="1"/>
    <col min="7" max="7" width="8.625" style="0" customWidth="1"/>
    <col min="8" max="8" width="8.00390625" style="0" customWidth="1"/>
    <col min="9" max="9" width="8.375" style="0" customWidth="1"/>
    <col min="10" max="10" width="6.75390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8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0.5*'[2]Февраль'!$G$5</f>
        <v>2100</v>
      </c>
      <c r="D5" s="4">
        <f>C5-Январь!C5</f>
        <v>1050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0.5*'[2]Февраль'!$G$6</f>
        <v>1960.0000000000002</v>
      </c>
      <c r="D6" s="1">
        <f>C6-Январь!C6</f>
        <v>980.0000000000001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0.5*'[2]Февраль'!$G$7</f>
        <v>1820.0000000000002</v>
      </c>
      <c r="D7" s="1">
        <f>C7-Январь!C7</f>
        <v>910.0000000000001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0.5*'[2]Январь'!$G$8</f>
        <v>0</v>
      </c>
      <c r="D8" s="1">
        <f>C8-Январь!C8</f>
        <v>0</v>
      </c>
      <c r="E8" s="2"/>
      <c r="F8" s="2"/>
      <c r="G8" s="2"/>
      <c r="H8" s="2"/>
      <c r="I8" s="2"/>
      <c r="J8" s="2"/>
      <c r="K8" s="2"/>
      <c r="L8" s="7"/>
    </row>
    <row r="9" spans="1:13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0.5*'[2]Февраль'!$G$9/0.14*0.11</f>
        <v>616</v>
      </c>
      <c r="J9" s="2">
        <f>I9</f>
        <v>616</v>
      </c>
      <c r="K9" s="2">
        <f>0.5*'[2]Февраль'!$G$9/0.14*0.03</f>
        <v>168</v>
      </c>
      <c r="L9" s="7">
        <f>K9</f>
        <v>168</v>
      </c>
      <c r="M9" s="62"/>
    </row>
    <row r="10" spans="1:12" ht="15.75">
      <c r="A10" s="63" t="str">
        <f>'[3]РиО'!$Q$20</f>
        <v>Тарянников В.И.</v>
      </c>
      <c r="B10" s="21">
        <v>1939</v>
      </c>
      <c r="C10" s="1">
        <f>0.5*'[2]Февраль'!$G$10</f>
        <v>539</v>
      </c>
      <c r="D10" s="1">
        <f>C10-Январь!C10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0.5*'[2]Февраль'!$G$11/0.14*0.12</f>
        <v>1080</v>
      </c>
      <c r="F11" s="2">
        <f>E11</f>
        <v>1080</v>
      </c>
      <c r="G11" s="2">
        <f>0.5*'[2]Февраль'!$G$11/0.14*0.02</f>
        <v>180</v>
      </c>
      <c r="H11" s="2">
        <f>G11</f>
        <v>180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0.5*'[2]Февраль'!$G$15</f>
        <v>140</v>
      </c>
      <c r="D15" s="3">
        <f>C15-Январь!C15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0.5*'[2]Февраль'!$G$16</f>
        <v>1209.6000000000001</v>
      </c>
      <c r="D16" s="3">
        <f>C16-Январь!C16</f>
        <v>604.8000000000001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0.5*'[2]Февраль'!$G$17</f>
        <v>840.0000000000001</v>
      </c>
      <c r="D17" s="3">
        <f>C17-Январь!C17</f>
        <v>420.00000000000006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>
        <v>1947</v>
      </c>
      <c r="C18" s="1"/>
      <c r="D18" s="3">
        <f>C18-Январь!C18</f>
        <v>0</v>
      </c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3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3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3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26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8608.6</v>
      </c>
      <c r="D23" s="33">
        <f aca="true" t="shared" si="0" ref="D23:L23">SUM(D5:D22)</f>
        <v>4304.3</v>
      </c>
      <c r="E23" s="33">
        <f t="shared" si="0"/>
        <v>1080</v>
      </c>
      <c r="F23" s="33">
        <f t="shared" si="0"/>
        <v>1080</v>
      </c>
      <c r="G23" s="33">
        <f t="shared" si="0"/>
        <v>180</v>
      </c>
      <c r="H23" s="33">
        <f t="shared" si="0"/>
        <v>180</v>
      </c>
      <c r="I23" s="33">
        <f t="shared" si="0"/>
        <v>616</v>
      </c>
      <c r="J23" s="33">
        <f t="shared" si="0"/>
        <v>616</v>
      </c>
      <c r="K23" s="33">
        <f t="shared" si="0"/>
        <v>168</v>
      </c>
      <c r="L23" s="34">
        <f t="shared" si="0"/>
        <v>168</v>
      </c>
    </row>
    <row r="24" spans="1:12" ht="16.5" thickBot="1">
      <c r="A24" s="78" t="s">
        <v>10</v>
      </c>
      <c r="B24" s="79"/>
      <c r="C24" s="15">
        <f>C23+E23+G23+I23+K23</f>
        <v>10652.6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6348.3</v>
      </c>
    </row>
  </sheetData>
  <mergeCells count="14">
    <mergeCell ref="A2:A4"/>
    <mergeCell ref="A1:I1"/>
    <mergeCell ref="E2:H2"/>
    <mergeCell ref="I2:L2"/>
    <mergeCell ref="A25:B25"/>
    <mergeCell ref="K1:L1"/>
    <mergeCell ref="C2:D3"/>
    <mergeCell ref="E3:F3"/>
    <mergeCell ref="G3:H3"/>
    <mergeCell ref="I3:J3"/>
    <mergeCell ref="K3:L3"/>
    <mergeCell ref="A23:B23"/>
    <mergeCell ref="A24:B24"/>
    <mergeCell ref="B2:B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7.625" style="0" customWidth="1"/>
    <col min="2" max="2" width="9.75390625" style="0" customWidth="1"/>
    <col min="3" max="4" width="9.375" style="0" customWidth="1"/>
    <col min="5" max="6" width="8.375" style="0" customWidth="1"/>
    <col min="7" max="7" width="8.625" style="0" customWidth="1"/>
    <col min="8" max="8" width="8.00390625" style="0" customWidth="1"/>
    <col min="9" max="9" width="8.375" style="0" customWidth="1"/>
    <col min="10" max="10" width="6.75390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7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0.5*'[2]Март'!$G$5</f>
        <v>3150.0000000000005</v>
      </c>
      <c r="D5" s="4">
        <f>C5-Февраль!C5</f>
        <v>1050.0000000000005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0.5*'[2]Март'!$G$6</f>
        <v>2940.0000000000005</v>
      </c>
      <c r="D6" s="1">
        <f>C6-Февраль!C6</f>
        <v>980.0000000000002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0.5*'[2]Март'!$G$7</f>
        <v>2730.0000000000005</v>
      </c>
      <c r="D7" s="1">
        <f>C7-Февраль!C7</f>
        <v>910.0000000000002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0.5*'[2]Март'!$G$8</f>
        <v>0</v>
      </c>
      <c r="D8" s="1">
        <f>C8-Февраль!C8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0.5*'[2]Март'!$G$9/0.14*0.11</f>
        <v>924</v>
      </c>
      <c r="J9" s="2">
        <f>I9</f>
        <v>924</v>
      </c>
      <c r="K9" s="2">
        <f>0.5*'[2]Март'!$G$9/0.14*0.03</f>
        <v>252</v>
      </c>
      <c r="L9" s="7">
        <f>K9</f>
        <v>252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0.5*'[2]Март'!$G$10</f>
        <v>808.5000000000001</v>
      </c>
      <c r="D10" s="1">
        <f>C10-Февраль!C10</f>
        <v>269.5000000000001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0.5*'[2]Март'!$G$11/0.14*0.12</f>
        <v>1620</v>
      </c>
      <c r="F11" s="2">
        <f>E11</f>
        <v>1620</v>
      </c>
      <c r="G11" s="2">
        <f>0.5*'[2]Март'!$G$11/0.14*0.02</f>
        <v>270</v>
      </c>
      <c r="H11" s="2">
        <f>G11</f>
        <v>270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0.5*'[2]Март'!$G$15</f>
        <v>210.00000000000003</v>
      </c>
      <c r="D15" s="3">
        <f>C15-Февраль!C15</f>
        <v>70.00000000000003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0.5*'[2]Март'!$G$16</f>
        <v>1814.4</v>
      </c>
      <c r="D16" s="3">
        <f>C16-Февраль!C16</f>
        <v>604.8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0.5*'[2]Март'!$G$17</f>
        <v>1260.0000000000002</v>
      </c>
      <c r="D17" s="3">
        <f>C17-Февраль!C17</f>
        <v>420.0000000000001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>
        <v>1947</v>
      </c>
      <c r="C18" s="1"/>
      <c r="D18" s="3">
        <f>C18-Февраль!C18</f>
        <v>0</v>
      </c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12912.900000000001</v>
      </c>
      <c r="D23" s="33">
        <f aca="true" t="shared" si="0" ref="D23:L23">SUM(D5:D22)</f>
        <v>4304.300000000001</v>
      </c>
      <c r="E23" s="33">
        <f t="shared" si="0"/>
        <v>1620</v>
      </c>
      <c r="F23" s="33">
        <f t="shared" si="0"/>
        <v>1620</v>
      </c>
      <c r="G23" s="33">
        <f t="shared" si="0"/>
        <v>270</v>
      </c>
      <c r="H23" s="33">
        <f t="shared" si="0"/>
        <v>270</v>
      </c>
      <c r="I23" s="33">
        <f t="shared" si="0"/>
        <v>924</v>
      </c>
      <c r="J23" s="33">
        <f t="shared" si="0"/>
        <v>924</v>
      </c>
      <c r="K23" s="33">
        <f t="shared" si="0"/>
        <v>252</v>
      </c>
      <c r="L23" s="34">
        <f t="shared" si="0"/>
        <v>252</v>
      </c>
    </row>
    <row r="24" spans="1:12" ht="16.5" thickBot="1">
      <c r="A24" s="78" t="s">
        <v>10</v>
      </c>
      <c r="B24" s="79"/>
      <c r="C24" s="15">
        <f>C23+E23+G23+I23+K23</f>
        <v>15978.900000000001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7370.300000000001</v>
      </c>
    </row>
  </sheetData>
  <mergeCells count="14">
    <mergeCell ref="A1:I1"/>
    <mergeCell ref="K1:L1"/>
    <mergeCell ref="A2:A4"/>
    <mergeCell ref="B2:B4"/>
    <mergeCell ref="E2:H2"/>
    <mergeCell ref="I2:L2"/>
    <mergeCell ref="E3:F3"/>
    <mergeCell ref="G3:H3"/>
    <mergeCell ref="I3:J3"/>
    <mergeCell ref="K3:L3"/>
    <mergeCell ref="A24:B24"/>
    <mergeCell ref="A25:B25"/>
    <mergeCell ref="C2:D3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7.375" style="0" customWidth="1"/>
    <col min="2" max="2" width="9.75390625" style="0" customWidth="1"/>
    <col min="3" max="4" width="9.375" style="0" customWidth="1"/>
    <col min="5" max="5" width="8.375" style="0" customWidth="1"/>
    <col min="6" max="7" width="8.625" style="0" customWidth="1"/>
    <col min="8" max="8" width="8.00390625" style="0" customWidth="1"/>
    <col min="9" max="10" width="8.375" style="0" customWidth="1"/>
    <col min="11" max="11" width="8.75390625" style="0" customWidth="1"/>
    <col min="12" max="12" width="13.12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6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0.5*'[2]Апрель'!$G$5</f>
        <v>4200</v>
      </c>
      <c r="D5" s="4">
        <f>C5-Март!C5</f>
        <v>1049.9999999999995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0.5*'[2]Апрель'!$G$6</f>
        <v>3920.0000000000005</v>
      </c>
      <c r="D6" s="1">
        <f>C6-Март!C6</f>
        <v>980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0.5*'[2]Апрель'!$G$7</f>
        <v>3640.0000000000005</v>
      </c>
      <c r="D7" s="1">
        <f>C7-Март!C7</f>
        <v>910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0.5*'[2]Апрель'!$G$8</f>
        <v>0</v>
      </c>
      <c r="D8" s="1">
        <f>C8-Март!C8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0.5*'[2]Апрель'!$G$9/0.14*0.11</f>
        <v>1036.0295</v>
      </c>
      <c r="J9" s="2">
        <f>I9</f>
        <v>1036.0295</v>
      </c>
      <c r="K9" s="2">
        <f>0.5*'[2]Апрель'!$G$9/0.14*0.03</f>
        <v>282.5535</v>
      </c>
      <c r="L9" s="7">
        <f>K9</f>
        <v>282.5535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0.5*'[2]Апрель'!$G$10</f>
        <v>694.8704000000001</v>
      </c>
      <c r="D10" s="1">
        <f>C10-Март!C10</f>
        <v>-113.62959999999998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0.5*'[2]Апрель'!$G$11/0.14*0.12</f>
        <v>2160</v>
      </c>
      <c r="F11" s="2">
        <f>E11</f>
        <v>2160</v>
      </c>
      <c r="G11" s="2">
        <f>0.5*'[2]Апрель'!$G$11/0.14*0.02</f>
        <v>360</v>
      </c>
      <c r="H11" s="2">
        <f>G11</f>
        <v>360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0.5*'[2]Апрель'!$G$15</f>
        <v>280</v>
      </c>
      <c r="D15" s="3">
        <f>C15-Март!C15</f>
        <v>69.99999999999997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0.5*'[2]Апрель'!$G$16</f>
        <v>2419.2000000000003</v>
      </c>
      <c r="D16" s="3">
        <f>C16-Март!C16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0.5*'[2]Апрель'!$G$17</f>
        <v>1680.0000000000002</v>
      </c>
      <c r="D17" s="3">
        <f>C17-Март!C17</f>
        <v>420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>
        <v>1947</v>
      </c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16834.0704</v>
      </c>
      <c r="D23" s="33">
        <f aca="true" t="shared" si="0" ref="D23:L23">SUM(D5:D22)</f>
        <v>3921.1704</v>
      </c>
      <c r="E23" s="33">
        <f t="shared" si="0"/>
        <v>2160</v>
      </c>
      <c r="F23" s="33">
        <f t="shared" si="0"/>
        <v>2160</v>
      </c>
      <c r="G23" s="33">
        <f t="shared" si="0"/>
        <v>360</v>
      </c>
      <c r="H23" s="33">
        <f t="shared" si="0"/>
        <v>360</v>
      </c>
      <c r="I23" s="33">
        <f t="shared" si="0"/>
        <v>1036.0295</v>
      </c>
      <c r="J23" s="33">
        <f t="shared" si="0"/>
        <v>1036.0295</v>
      </c>
      <c r="K23" s="33">
        <f t="shared" si="0"/>
        <v>282.5535</v>
      </c>
      <c r="L23" s="34">
        <f t="shared" si="0"/>
        <v>282.5535</v>
      </c>
    </row>
    <row r="24" spans="1:12" ht="16.5" thickBot="1">
      <c r="A24" s="78" t="s">
        <v>10</v>
      </c>
      <c r="B24" s="79"/>
      <c r="C24" s="15">
        <f>C23+E23+G23+I23+K23</f>
        <v>20672.653400000003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7759.7534</v>
      </c>
    </row>
  </sheetData>
  <mergeCells count="14">
    <mergeCell ref="A1:I1"/>
    <mergeCell ref="K1:L1"/>
    <mergeCell ref="A2:A4"/>
    <mergeCell ref="B2:B4"/>
    <mergeCell ref="E2:H2"/>
    <mergeCell ref="I2:L2"/>
    <mergeCell ref="E3:F3"/>
    <mergeCell ref="G3:H3"/>
    <mergeCell ref="I3:J3"/>
    <mergeCell ref="K3:L3"/>
    <mergeCell ref="A24:B24"/>
    <mergeCell ref="A25:B25"/>
    <mergeCell ref="C2:D3"/>
    <mergeCell ref="A23:B23"/>
  </mergeCells>
  <printOptions/>
  <pageMargins left="0.48" right="0.7874015748031497" top="0.6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6" width="8.375" style="0" customWidth="1"/>
    <col min="7" max="7" width="8.625" style="0" customWidth="1"/>
    <col min="8" max="8" width="8.00390625" style="0" customWidth="1"/>
    <col min="9" max="9" width="8.375" style="0" customWidth="1"/>
    <col min="10" max="10" width="7.75390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5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0.5*'[2]Май'!$G$5</f>
        <v>5250</v>
      </c>
      <c r="D5" s="4">
        <f>C5-Апрель!C5</f>
        <v>1050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0.5*'[2]Май'!$G$6</f>
        <v>4900.000000000001</v>
      </c>
      <c r="D6" s="1">
        <f>C6-Апрель!C6</f>
        <v>980.0000000000005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0.5*'[2]Май'!$G$7</f>
        <v>4550</v>
      </c>
      <c r="D7" s="1">
        <f>C7-Апрель!C7</f>
        <v>909.9999999999995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0.5*'[2]Май'!$G$8</f>
        <v>0</v>
      </c>
      <c r="D8" s="1">
        <f>C8-Апрель!C8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0.5*'[2]Май'!$G$9/0.14*0.11</f>
        <v>1344.0295</v>
      </c>
      <c r="J9" s="2">
        <f>I9</f>
        <v>1344.0295</v>
      </c>
      <c r="K9" s="2">
        <f>0.5*'[2]Май'!$G$9/0.14*0.03</f>
        <v>366.5535</v>
      </c>
      <c r="L9" s="7">
        <f>K9</f>
        <v>366.5535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0.5*'[2]Май'!$G$10</f>
        <v>964.3704000000001</v>
      </c>
      <c r="D10" s="1">
        <f>C10-Апрель!C10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0.5*'[2]Май'!$G$11/0.14*0.12</f>
        <v>2700</v>
      </c>
      <c r="F11" s="2">
        <f>E11</f>
        <v>2700</v>
      </c>
      <c r="G11" s="2">
        <f>0.5*'[2]Май'!$G$11/0.14*0.02</f>
        <v>450</v>
      </c>
      <c r="H11" s="2">
        <f>G11</f>
        <v>450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0.5*'[2]Май'!$G$15</f>
        <v>350.00000000000006</v>
      </c>
      <c r="D15" s="3">
        <f>C15-Апрель!C15</f>
        <v>70.00000000000006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0.5*'[2]Май'!$G$16</f>
        <v>3024.0000000000005</v>
      </c>
      <c r="D16" s="3">
        <f>C16-Апрель!C16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0.5*'[2]Май'!$G$17</f>
        <v>2100</v>
      </c>
      <c r="D17" s="3">
        <f>C17-Апрель!C17</f>
        <v>419.9999999999998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21138.3704</v>
      </c>
      <c r="D23" s="33">
        <f aca="true" t="shared" si="0" ref="D23:L23">SUM(D5:D22)</f>
        <v>4304.3</v>
      </c>
      <c r="E23" s="33">
        <f t="shared" si="0"/>
        <v>2700</v>
      </c>
      <c r="F23" s="33">
        <f t="shared" si="0"/>
        <v>2700</v>
      </c>
      <c r="G23" s="33">
        <f t="shared" si="0"/>
        <v>450</v>
      </c>
      <c r="H23" s="33">
        <f t="shared" si="0"/>
        <v>450</v>
      </c>
      <c r="I23" s="33">
        <f t="shared" si="0"/>
        <v>1344.0295</v>
      </c>
      <c r="J23" s="33">
        <f t="shared" si="0"/>
        <v>1344.0295</v>
      </c>
      <c r="K23" s="33">
        <f t="shared" si="0"/>
        <v>366.5535</v>
      </c>
      <c r="L23" s="34">
        <f t="shared" si="0"/>
        <v>366.5535</v>
      </c>
    </row>
    <row r="24" spans="1:12" ht="16.5" thickBot="1">
      <c r="A24" s="78" t="s">
        <v>10</v>
      </c>
      <c r="B24" s="79"/>
      <c r="C24" s="15">
        <f>C23+E23+G23+I23+K23</f>
        <v>25998.9534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9164.883</v>
      </c>
    </row>
  </sheetData>
  <mergeCells count="14">
    <mergeCell ref="A1:I1"/>
    <mergeCell ref="K1:L1"/>
    <mergeCell ref="A2:A4"/>
    <mergeCell ref="B2:B4"/>
    <mergeCell ref="E2:H2"/>
    <mergeCell ref="I2:L2"/>
    <mergeCell ref="E3:F3"/>
    <mergeCell ref="G3:H3"/>
    <mergeCell ref="I3:J3"/>
    <mergeCell ref="K3:L3"/>
    <mergeCell ref="A24:B24"/>
    <mergeCell ref="A25:B25"/>
    <mergeCell ref="C2:D3"/>
    <mergeCell ref="A23:B23"/>
  </mergeCell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8.125" style="0" customWidth="1"/>
    <col min="7" max="7" width="8.625" style="0" customWidth="1"/>
    <col min="8" max="8" width="8.00390625" style="0" customWidth="1"/>
    <col min="9" max="9" width="8.375" style="0" customWidth="1"/>
    <col min="10" max="10" width="8.1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24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0.5*'[2]Июнь'!$G$5</f>
        <v>9655.000000000002</v>
      </c>
      <c r="D5" s="4">
        <f>C5-Май!C5</f>
        <v>4405.000000000002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0.5*'[2]Июнь'!$G$6</f>
        <v>5880.000000000001</v>
      </c>
      <c r="D6" s="1">
        <f>C6-Май!C6</f>
        <v>980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0.5*'[2]Июнь'!$G$7</f>
        <v>5460.000000000001</v>
      </c>
      <c r="D7" s="1">
        <f>C7-Май!C7</f>
        <v>910.0000000000009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0.5*'[2]Июнь'!$G$8</f>
        <v>0</v>
      </c>
      <c r="D8" s="1">
        <f>C8-Май!C8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0.5*'[2]Июнь'!$G$9/0.14*0.11</f>
        <v>1652.0294999999999</v>
      </c>
      <c r="J9" s="2">
        <f>I9</f>
        <v>1652.0294999999999</v>
      </c>
      <c r="K9" s="2">
        <f>0.5*'[2]Июнь'!$G$9/0.14*0.03</f>
        <v>450.55349999999993</v>
      </c>
      <c r="L9" s="7">
        <f>K9</f>
        <v>450.55349999999993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0.5*'[2]Июнь'!$G$10</f>
        <v>1233.8704000000002</v>
      </c>
      <c r="D10" s="1">
        <f>C10-Май!C10</f>
        <v>269.5000000000001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0.5*'[2]Июнь'!$G$11/0.14*0.12</f>
        <v>3240</v>
      </c>
      <c r="F11" s="2">
        <f>E11</f>
        <v>3240</v>
      </c>
      <c r="G11" s="2">
        <f>0.5*'[2]Июнь'!$G$11/0.14*0.02</f>
        <v>540</v>
      </c>
      <c r="H11" s="2">
        <f>G11</f>
        <v>540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0.5*'[2]Июнь'!$G$15</f>
        <v>420.00000000000006</v>
      </c>
      <c r="D15" s="3">
        <f>C15-Май!C15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0.5*'[2]Июнь'!$G$16</f>
        <v>3628.8</v>
      </c>
      <c r="D16" s="3">
        <f>C16-Май!C16</f>
        <v>604.7999999999997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0.5*'[2]Июнь'!$G$17</f>
        <v>2520.0000000000005</v>
      </c>
      <c r="D17" s="3">
        <f>C17-Май!C17</f>
        <v>420.00000000000045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28797.670400000003</v>
      </c>
      <c r="D23" s="33">
        <f aca="true" t="shared" si="0" ref="D23:L23">SUM(D5:D22)</f>
        <v>7659.300000000003</v>
      </c>
      <c r="E23" s="33">
        <f t="shared" si="0"/>
        <v>3240</v>
      </c>
      <c r="F23" s="33">
        <f t="shared" si="0"/>
        <v>3240</v>
      </c>
      <c r="G23" s="33">
        <f t="shared" si="0"/>
        <v>540</v>
      </c>
      <c r="H23" s="33">
        <f t="shared" si="0"/>
        <v>540</v>
      </c>
      <c r="I23" s="33">
        <f t="shared" si="0"/>
        <v>1652.0294999999999</v>
      </c>
      <c r="J23" s="33">
        <f t="shared" si="0"/>
        <v>1652.0294999999999</v>
      </c>
      <c r="K23" s="33">
        <f t="shared" si="0"/>
        <v>450.55349999999993</v>
      </c>
      <c r="L23" s="34">
        <f t="shared" si="0"/>
        <v>450.55349999999993</v>
      </c>
    </row>
    <row r="24" spans="1:12" ht="16.5" thickBot="1">
      <c r="A24" s="78" t="s">
        <v>10</v>
      </c>
      <c r="B24" s="79"/>
      <c r="C24" s="15">
        <f>C23+E23+G23+I23+K23</f>
        <v>34680.2534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13541.883000000003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8.50390625" style="0" customWidth="1"/>
    <col min="7" max="7" width="8.625" style="0" customWidth="1"/>
    <col min="8" max="8" width="8.00390625" style="0" customWidth="1"/>
    <col min="9" max="10" width="8.37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23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0.5*'[2]Июль'!$G$5</f>
        <v>10247.500000000002</v>
      </c>
      <c r="D5" s="4">
        <f>C5-Июнь!C5</f>
        <v>592.5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0.5*'[2]Июль'!$G$6</f>
        <v>6860.000000000001</v>
      </c>
      <c r="D6" s="1">
        <f>C6-Июнь!C6</f>
        <v>980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0.5*'[2]Июль'!$G$7</f>
        <v>6370.000000000001</v>
      </c>
      <c r="D7" s="1">
        <f>C7-Июнь!C7</f>
        <v>910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0.5*'[2]Июль'!$G$8</f>
        <v>0</v>
      </c>
      <c r="D8" s="1">
        <f>C8-Июнь!C8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0.5*'[2]Июль'!$G$9/0.14*0.11</f>
        <v>1960.0295</v>
      </c>
      <c r="J9" s="2">
        <f>I9</f>
        <v>1960.0295</v>
      </c>
      <c r="K9" s="2">
        <f>0.5*'[2]Июль'!$G$9/0.14*0.03</f>
        <v>534.5535</v>
      </c>
      <c r="L9" s="7">
        <f>K9</f>
        <v>534.5535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0.5*'[2]Июль'!$G$10</f>
        <v>1503.3704000000002</v>
      </c>
      <c r="D10" s="1">
        <f>C10-Июнь!C10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0.5*'[2]Июль'!$G$11/0.14*0.12</f>
        <v>3779.9999999999995</v>
      </c>
      <c r="F11" s="2">
        <f>E11</f>
        <v>3779.9999999999995</v>
      </c>
      <c r="G11" s="2">
        <f>0.5*'[2]Июль'!$G$11/0.14*0.02</f>
        <v>629.9999999999999</v>
      </c>
      <c r="H11" s="2">
        <f>G11</f>
        <v>629.9999999999999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0.5*'[2]Июль'!$G$15</f>
        <v>490.00000000000006</v>
      </c>
      <c r="D15" s="3">
        <f>C15-Июнь!C15</f>
        <v>70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0.5*'[2]Июль'!$G$16</f>
        <v>4233.6</v>
      </c>
      <c r="D16" s="3">
        <f>C16-Июнь!C16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0.5*'[2]Июль'!$G$17</f>
        <v>2940.0000000000005</v>
      </c>
      <c r="D17" s="3">
        <f>C17-Июнь!C17</f>
        <v>420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32644.470400000006</v>
      </c>
      <c r="D23" s="33">
        <f aca="true" t="shared" si="0" ref="D23:L23">SUM(D5:D22)</f>
        <v>3846.8</v>
      </c>
      <c r="E23" s="33">
        <f t="shared" si="0"/>
        <v>3779.9999999999995</v>
      </c>
      <c r="F23" s="33">
        <f t="shared" si="0"/>
        <v>3779.9999999999995</v>
      </c>
      <c r="G23" s="33">
        <f t="shared" si="0"/>
        <v>629.9999999999999</v>
      </c>
      <c r="H23" s="33">
        <f t="shared" si="0"/>
        <v>629.9999999999999</v>
      </c>
      <c r="I23" s="33">
        <f t="shared" si="0"/>
        <v>1960.0295</v>
      </c>
      <c r="J23" s="33">
        <f t="shared" si="0"/>
        <v>1960.0295</v>
      </c>
      <c r="K23" s="33">
        <f t="shared" si="0"/>
        <v>534.5535</v>
      </c>
      <c r="L23" s="34">
        <f t="shared" si="0"/>
        <v>534.5535</v>
      </c>
    </row>
    <row r="24" spans="1:12" ht="16.5" thickBot="1">
      <c r="A24" s="78" t="s">
        <v>10</v>
      </c>
      <c r="B24" s="79"/>
      <c r="C24" s="15">
        <f>C23+E23+G23+I23+K23</f>
        <v>39549.053400000004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D23+F23+H23+J23++L23</f>
        <v>10751.383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5" sqref="A5:A22"/>
    </sheetView>
  </sheetViews>
  <sheetFormatPr defaultColWidth="9.00390625" defaultRowHeight="15.75"/>
  <cols>
    <col min="1" max="1" width="18.125" style="0" customWidth="1"/>
    <col min="2" max="2" width="9.75390625" style="0" customWidth="1"/>
    <col min="3" max="4" width="9.375" style="0" customWidth="1"/>
    <col min="5" max="5" width="8.375" style="0" customWidth="1"/>
    <col min="6" max="6" width="7.375" style="0" customWidth="1"/>
    <col min="7" max="7" width="8.625" style="0" customWidth="1"/>
    <col min="8" max="8" width="8.00390625" style="0" customWidth="1"/>
    <col min="9" max="9" width="8.375" style="0" customWidth="1"/>
    <col min="10" max="10" width="6.75390625" style="0" customWidth="1"/>
    <col min="11" max="11" width="8.75390625" style="0" customWidth="1"/>
    <col min="12" max="12" width="8.375" style="0" customWidth="1"/>
  </cols>
  <sheetData>
    <row r="1" spans="1:14" ht="30.7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7"/>
      <c r="K1" s="82" t="s">
        <v>22</v>
      </c>
      <c r="L1" s="82"/>
      <c r="M1" s="16"/>
      <c r="N1" s="16"/>
    </row>
    <row r="2" spans="1:12" ht="15.75">
      <c r="A2" s="88" t="s">
        <v>1</v>
      </c>
      <c r="B2" s="73" t="s">
        <v>3</v>
      </c>
      <c r="C2" s="73" t="s">
        <v>12</v>
      </c>
      <c r="D2" s="73"/>
      <c r="E2" s="76" t="s">
        <v>13</v>
      </c>
      <c r="F2" s="76"/>
      <c r="G2" s="76"/>
      <c r="H2" s="76"/>
      <c r="I2" s="76" t="s">
        <v>14</v>
      </c>
      <c r="J2" s="76"/>
      <c r="K2" s="76"/>
      <c r="L2" s="85"/>
    </row>
    <row r="3" spans="1:12" ht="15.75">
      <c r="A3" s="89"/>
      <c r="B3" s="74"/>
      <c r="C3" s="74"/>
      <c r="D3" s="74"/>
      <c r="E3" s="77">
        <v>0.12</v>
      </c>
      <c r="F3" s="77"/>
      <c r="G3" s="77">
        <v>0.02</v>
      </c>
      <c r="H3" s="77"/>
      <c r="I3" s="77">
        <v>0.11</v>
      </c>
      <c r="J3" s="77"/>
      <c r="K3" s="77">
        <v>0.03</v>
      </c>
      <c r="L3" s="86"/>
    </row>
    <row r="4" spans="1:12" ht="32.25" customHeight="1" thickBot="1">
      <c r="A4" s="90"/>
      <c r="B4" s="75"/>
      <c r="C4" s="35" t="s">
        <v>9</v>
      </c>
      <c r="D4" s="35" t="s">
        <v>15</v>
      </c>
      <c r="E4" s="35" t="s">
        <v>9</v>
      </c>
      <c r="F4" s="35" t="s">
        <v>15</v>
      </c>
      <c r="G4" s="35" t="s">
        <v>9</v>
      </c>
      <c r="H4" s="35" t="s">
        <v>15</v>
      </c>
      <c r="I4" s="35" t="s">
        <v>9</v>
      </c>
      <c r="J4" s="35" t="s">
        <v>15</v>
      </c>
      <c r="K4" s="35" t="s">
        <v>9</v>
      </c>
      <c r="L4" s="35" t="s">
        <v>15</v>
      </c>
    </row>
    <row r="5" spans="1:12" ht="15.75">
      <c r="A5" s="63" t="str">
        <f>'[3]РиО'!$Q$15</f>
        <v>Фалилеев О.М.</v>
      </c>
      <c r="B5" s="23">
        <v>1939</v>
      </c>
      <c r="C5" s="18">
        <f>0.5*'[2]Август'!$G$5</f>
        <v>10840.000000000002</v>
      </c>
      <c r="D5" s="4">
        <f>C5-Январь!C5</f>
        <v>9790.000000000002</v>
      </c>
      <c r="E5" s="5"/>
      <c r="F5" s="5"/>
      <c r="G5" s="5"/>
      <c r="H5" s="5"/>
      <c r="I5" s="5"/>
      <c r="J5" s="5"/>
      <c r="K5" s="5"/>
      <c r="L5" s="6"/>
    </row>
    <row r="6" spans="1:12" ht="15.75">
      <c r="A6" s="63" t="str">
        <f>'[3]РиО'!$Q$16</f>
        <v>Черняев В.А.</v>
      </c>
      <c r="B6" s="21">
        <v>1941</v>
      </c>
      <c r="C6" s="18">
        <f>0.5*'[2]Август'!$G$6</f>
        <v>7840.000000000001</v>
      </c>
      <c r="D6" s="1">
        <f>C6-Январь!C6</f>
        <v>6860.000000000001</v>
      </c>
      <c r="E6" s="2"/>
      <c r="F6" s="2"/>
      <c r="G6" s="2"/>
      <c r="H6" s="2"/>
      <c r="I6" s="2"/>
      <c r="J6" s="2"/>
      <c r="K6" s="2"/>
      <c r="L6" s="7"/>
    </row>
    <row r="7" spans="1:12" ht="15.75">
      <c r="A7" s="63" t="str">
        <f>'[3]РиО'!$Q$17</f>
        <v>Клосеп В.А.</v>
      </c>
      <c r="B7" s="21">
        <v>1947</v>
      </c>
      <c r="C7" s="18">
        <f>0.5*'[2]Август'!$G$7</f>
        <v>7280.000000000001</v>
      </c>
      <c r="D7" s="1">
        <f>C7-Январь!C7</f>
        <v>6370.000000000001</v>
      </c>
      <c r="E7" s="2"/>
      <c r="F7" s="2"/>
      <c r="G7" s="2"/>
      <c r="H7" s="2"/>
      <c r="I7" s="2"/>
      <c r="J7" s="2"/>
      <c r="K7" s="2"/>
      <c r="L7" s="7"/>
    </row>
    <row r="8" spans="1:12" ht="15.75">
      <c r="A8" s="63" t="str">
        <f>'[3]РиО'!$Q$18</f>
        <v>Ветрова Т.А.</v>
      </c>
      <c r="B8" s="21">
        <v>1950</v>
      </c>
      <c r="C8" s="18">
        <f>0.5*'[2]Август'!$G$8</f>
        <v>0</v>
      </c>
      <c r="D8" s="1">
        <f>C8-Январь!C8</f>
        <v>0</v>
      </c>
      <c r="E8" s="2"/>
      <c r="F8" s="2"/>
      <c r="G8" s="2"/>
      <c r="H8" s="2"/>
      <c r="I8" s="2"/>
      <c r="J8" s="2"/>
      <c r="K8" s="2"/>
      <c r="L8" s="7"/>
    </row>
    <row r="9" spans="1:12" ht="15.75">
      <c r="A9" s="63" t="str">
        <f>'[3]РиО'!$Q$19</f>
        <v>Хайченко И.В.</v>
      </c>
      <c r="B9" s="21">
        <v>1978</v>
      </c>
      <c r="C9" s="1"/>
      <c r="D9" s="1"/>
      <c r="E9" s="2"/>
      <c r="F9" s="2"/>
      <c r="G9" s="2"/>
      <c r="H9" s="2"/>
      <c r="I9" s="2">
        <f>0.5*'[2]Август'!$G$9/0.14*0.11</f>
        <v>2268.0295</v>
      </c>
      <c r="J9" s="2">
        <f>I9</f>
        <v>2268.0295</v>
      </c>
      <c r="K9" s="2">
        <f>0.5*'[2]Август'!$G$9/0.14*0.03</f>
        <v>618.5535</v>
      </c>
      <c r="L9" s="7">
        <f>K9</f>
        <v>618.5535</v>
      </c>
    </row>
    <row r="10" spans="1:12" ht="15.75">
      <c r="A10" s="63" t="str">
        <f>'[3]РиО'!$Q$20</f>
        <v>Тарянников В.И.</v>
      </c>
      <c r="B10" s="21">
        <v>1939</v>
      </c>
      <c r="C10" s="1">
        <f>0.5*'[2]Август'!$G$10</f>
        <v>1772.8704000000002</v>
      </c>
      <c r="D10" s="1">
        <f>C10-Июль!C10</f>
        <v>269.5</v>
      </c>
      <c r="E10" s="2"/>
      <c r="F10" s="2"/>
      <c r="G10" s="2"/>
      <c r="H10" s="2"/>
      <c r="I10" s="2"/>
      <c r="J10" s="2"/>
      <c r="K10" s="2"/>
      <c r="L10" s="7"/>
    </row>
    <row r="11" spans="1:12" ht="15.75">
      <c r="A11" s="63" t="str">
        <f>'[3]РиО'!$Q$21</f>
        <v>Геращенко А.С.</v>
      </c>
      <c r="B11" s="21">
        <v>1958</v>
      </c>
      <c r="C11" s="1"/>
      <c r="D11" s="1"/>
      <c r="E11" s="2">
        <f>0.5*'[2]Август'!$G$11/0.14*0.12</f>
        <v>4320</v>
      </c>
      <c r="F11" s="2">
        <f>E11</f>
        <v>4320</v>
      </c>
      <c r="G11" s="2">
        <f>0.5*'[2]Август'!$G$11/0.14*0.02</f>
        <v>720</v>
      </c>
      <c r="H11" s="2">
        <f>G11</f>
        <v>720</v>
      </c>
      <c r="I11" s="2"/>
      <c r="J11" s="2"/>
      <c r="K11" s="2"/>
      <c r="L11" s="7"/>
    </row>
    <row r="12" spans="1:12" ht="15.75">
      <c r="A12" s="63">
        <f>'[3]РиО'!$Q$22</f>
        <v>0</v>
      </c>
      <c r="B12" s="21"/>
      <c r="C12" s="1"/>
      <c r="D12" s="1"/>
      <c r="E12" s="2"/>
      <c r="F12" s="2"/>
      <c r="G12" s="2"/>
      <c r="H12" s="2"/>
      <c r="I12" s="2"/>
      <c r="J12" s="2"/>
      <c r="K12" s="2"/>
      <c r="L12" s="7"/>
    </row>
    <row r="13" spans="1:12" ht="15.75">
      <c r="A13" s="63">
        <f>'[3]РиО'!$Q$23</f>
        <v>0</v>
      </c>
      <c r="B13" s="21"/>
      <c r="C13" s="1"/>
      <c r="D13" s="1"/>
      <c r="E13" s="2"/>
      <c r="F13" s="2"/>
      <c r="G13" s="2"/>
      <c r="H13" s="2"/>
      <c r="I13" s="2"/>
      <c r="J13" s="2"/>
      <c r="K13" s="2"/>
      <c r="L13" s="7"/>
    </row>
    <row r="14" spans="1:12" ht="15.75">
      <c r="A14" s="63">
        <f>'[3]РиО'!$Q$24</f>
        <v>0</v>
      </c>
      <c r="B14" s="22"/>
      <c r="C14" s="1"/>
      <c r="D14" s="1"/>
      <c r="E14" s="2"/>
      <c r="F14" s="2"/>
      <c r="G14" s="2"/>
      <c r="H14" s="2"/>
      <c r="I14" s="2"/>
      <c r="J14" s="2"/>
      <c r="K14" s="2"/>
      <c r="L14" s="7"/>
    </row>
    <row r="15" spans="1:12" ht="15.75">
      <c r="A15" s="64" t="str">
        <f>'[3]Труд_Согл'!$E$5</f>
        <v>Костырко В.В.          </v>
      </c>
      <c r="B15" s="21">
        <v>1947</v>
      </c>
      <c r="C15" s="1">
        <f>0.5*'[2]Август'!$G$15</f>
        <v>560</v>
      </c>
      <c r="D15" s="3">
        <f>C15-Июль!C15</f>
        <v>69.99999999999994</v>
      </c>
      <c r="E15" s="2"/>
      <c r="F15" s="2"/>
      <c r="G15" s="2"/>
      <c r="H15" s="2"/>
      <c r="I15" s="2"/>
      <c r="J15" s="2"/>
      <c r="K15" s="2"/>
      <c r="L15" s="7"/>
    </row>
    <row r="16" spans="1:12" ht="15.75">
      <c r="A16" s="64" t="str">
        <f>'[3]Труд_Согл'!$E$6</f>
        <v>Хайченко В.А.</v>
      </c>
      <c r="B16" s="21">
        <v>1950</v>
      </c>
      <c r="C16" s="1">
        <f>0.5*'[2]Август'!$G$16</f>
        <v>4838.400000000001</v>
      </c>
      <c r="D16" s="3">
        <f>C16-Июль!C16</f>
        <v>604.8000000000002</v>
      </c>
      <c r="E16" s="2"/>
      <c r="F16" s="2"/>
      <c r="G16" s="2"/>
      <c r="H16" s="2"/>
      <c r="I16" s="2"/>
      <c r="J16" s="2"/>
      <c r="K16" s="2"/>
      <c r="L16" s="7"/>
    </row>
    <row r="17" spans="1:12" ht="15.75">
      <c r="A17" s="64" t="str">
        <f>'[3]Труд_Согл'!$E$7</f>
        <v>Вельмякина В.И.</v>
      </c>
      <c r="B17" s="21">
        <v>1949</v>
      </c>
      <c r="C17" s="1">
        <f>0.5*'[2]Август'!$G$17</f>
        <v>3360.0000000000005</v>
      </c>
      <c r="D17" s="3">
        <f>C17-Июль!C17</f>
        <v>420</v>
      </c>
      <c r="E17" s="2"/>
      <c r="F17" s="2"/>
      <c r="G17" s="2"/>
      <c r="H17" s="2"/>
      <c r="I17" s="2"/>
      <c r="J17" s="2"/>
      <c r="K17" s="2"/>
      <c r="L17" s="7"/>
    </row>
    <row r="18" spans="1:12" ht="15.75">
      <c r="A18" s="64" t="str">
        <f>'[3]Труд_Согл'!$E$8</f>
        <v>Кулешов В.М.</v>
      </c>
      <c r="B18" s="21"/>
      <c r="C18" s="1"/>
      <c r="D18" s="3"/>
      <c r="E18" s="2"/>
      <c r="F18" s="2"/>
      <c r="G18" s="2"/>
      <c r="H18" s="2"/>
      <c r="I18" s="2"/>
      <c r="J18" s="2"/>
      <c r="K18" s="2"/>
      <c r="L18" s="7"/>
    </row>
    <row r="19" spans="1:12" ht="15.75">
      <c r="A19" s="65"/>
      <c r="B19" s="21"/>
      <c r="C19" s="1"/>
      <c r="D19" s="3"/>
      <c r="E19" s="2"/>
      <c r="F19" s="2"/>
      <c r="G19" s="2"/>
      <c r="H19" s="2"/>
      <c r="I19" s="2"/>
      <c r="J19" s="2"/>
      <c r="K19" s="2"/>
      <c r="L19" s="7"/>
    </row>
    <row r="20" spans="1:12" ht="15.75">
      <c r="A20" s="65">
        <f>'[4]Труд_Согл'!$E$10</f>
        <v>0</v>
      </c>
      <c r="B20" s="21"/>
      <c r="C20" s="1"/>
      <c r="D20" s="3"/>
      <c r="E20" s="2"/>
      <c r="F20" s="2"/>
      <c r="G20" s="2"/>
      <c r="H20" s="2"/>
      <c r="I20" s="2"/>
      <c r="J20" s="2"/>
      <c r="K20" s="2"/>
      <c r="L20" s="7"/>
    </row>
    <row r="21" spans="1:12" ht="15.75">
      <c r="A21" s="65">
        <f>'[4]Труд_Согл'!$E$11</f>
        <v>0</v>
      </c>
      <c r="B21" s="21"/>
      <c r="C21" s="1"/>
      <c r="D21" s="3"/>
      <c r="E21" s="2"/>
      <c r="F21" s="2"/>
      <c r="G21" s="2"/>
      <c r="H21" s="2"/>
      <c r="I21" s="2"/>
      <c r="J21" s="2"/>
      <c r="K21" s="2"/>
      <c r="L21" s="7"/>
    </row>
    <row r="22" spans="1:12" ht="16.5" thickBot="1">
      <c r="A22" s="65">
        <f>'[4]Труд_Согл'!$E$12</f>
        <v>0</v>
      </c>
      <c r="B22" s="25"/>
      <c r="C22" s="12"/>
      <c r="D22" s="26"/>
      <c r="E22" s="8"/>
      <c r="F22" s="8"/>
      <c r="G22" s="8"/>
      <c r="H22" s="9"/>
      <c r="I22" s="26"/>
      <c r="J22" s="26"/>
      <c r="K22" s="26"/>
      <c r="L22" s="27"/>
    </row>
    <row r="23" spans="1:12" ht="16.5" thickBot="1">
      <c r="A23" s="91" t="s">
        <v>2</v>
      </c>
      <c r="B23" s="92"/>
      <c r="C23" s="33">
        <f>SUM(C5:C22)</f>
        <v>36491.2704</v>
      </c>
      <c r="D23" s="33">
        <f aca="true" t="shared" si="0" ref="D23:L23">SUM(D5:D22)</f>
        <v>24384.300000000003</v>
      </c>
      <c r="E23" s="33">
        <f t="shared" si="0"/>
        <v>4320</v>
      </c>
      <c r="F23" s="33">
        <f t="shared" si="0"/>
        <v>4320</v>
      </c>
      <c r="G23" s="33">
        <f t="shared" si="0"/>
        <v>720</v>
      </c>
      <c r="H23" s="33">
        <f t="shared" si="0"/>
        <v>720</v>
      </c>
      <c r="I23" s="33">
        <f t="shared" si="0"/>
        <v>2268.0295</v>
      </c>
      <c r="J23" s="33">
        <f t="shared" si="0"/>
        <v>2268.0295</v>
      </c>
      <c r="K23" s="33">
        <f t="shared" si="0"/>
        <v>618.5535</v>
      </c>
      <c r="L23" s="34">
        <f t="shared" si="0"/>
        <v>618.5535</v>
      </c>
    </row>
    <row r="24" spans="1:12" ht="16.5" thickBot="1">
      <c r="A24" s="78" t="s">
        <v>10</v>
      </c>
      <c r="B24" s="79"/>
      <c r="C24" s="15">
        <f>C23+E23+G23+I23+K23</f>
        <v>44417.8534</v>
      </c>
      <c r="D24" s="28"/>
      <c r="E24" s="13"/>
      <c r="F24" s="13"/>
      <c r="G24" s="13"/>
      <c r="H24" s="14"/>
      <c r="I24" s="13"/>
      <c r="J24" s="13"/>
      <c r="K24" s="13"/>
      <c r="L24" s="13"/>
    </row>
    <row r="25" spans="1:3" ht="16.5" thickBot="1">
      <c r="A25" s="80" t="s">
        <v>11</v>
      </c>
      <c r="B25" s="81"/>
      <c r="C25" s="15">
        <f>D23+F23+H23+J23+L23</f>
        <v>32310.883</v>
      </c>
    </row>
  </sheetData>
  <mergeCells count="14">
    <mergeCell ref="K3:L3"/>
    <mergeCell ref="A23:B23"/>
    <mergeCell ref="A24:B24"/>
    <mergeCell ref="A25:B25"/>
    <mergeCell ref="A1:I1"/>
    <mergeCell ref="K1:L1"/>
    <mergeCell ref="A2:A4"/>
    <mergeCell ref="B2:B4"/>
    <mergeCell ref="C2:D3"/>
    <mergeCell ref="E2:H2"/>
    <mergeCell ref="I2:L2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 РиО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Фалилеев О.М.</dc:creator>
  <cp:keywords/>
  <dc:description/>
  <cp:lastModifiedBy>Владимир Хайченко</cp:lastModifiedBy>
  <cp:lastPrinted>2002-07-19T07:09:37Z</cp:lastPrinted>
  <dcterms:created xsi:type="dcterms:W3CDTF">2002-02-08T06:06:21Z</dcterms:created>
  <dcterms:modified xsi:type="dcterms:W3CDTF">2003-04-21T05:37:40Z</dcterms:modified>
  <cp:category/>
  <cp:version/>
  <cp:contentType/>
  <cp:contentStatus/>
</cp:coreProperties>
</file>